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llenandclarke.sharepoint.com/sites/NZ/Office/Marketing/Campaigns &amp; Content Storage/Webinars/Social Impact Assessment/"/>
    </mc:Choice>
  </mc:AlternateContent>
  <xr:revisionPtr revIDLastSave="1405" documentId="8_{AC436A02-3533-4757-95D7-83AE14BD42F4}" xr6:coauthVersionLast="47" xr6:coauthVersionMax="47" xr10:uidLastSave="{17AE000F-C827-4BEE-86F5-D124328B27E8}"/>
  <bookViews>
    <workbookView xWindow="28680" yWindow="-120" windowWidth="29040" windowHeight="15840" activeTab="2" xr2:uid="{65672367-04A5-43F6-B397-E8317FA429E7}"/>
  </bookViews>
  <sheets>
    <sheet name="Summary" sheetId="6" r:id="rId1"/>
    <sheet name="OutcomesLow" sheetId="4" r:id="rId2"/>
    <sheet name="OutcomesMid" sheetId="3" r:id="rId3"/>
    <sheet name="OutcomesHigh" sheetId="5" r:id="rId4"/>
    <sheet name="BaseInputs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6" l="1"/>
  <c r="D9" i="6"/>
  <c r="E9" i="6"/>
  <c r="F9" i="6"/>
  <c r="G9" i="6"/>
  <c r="H9" i="6"/>
  <c r="I9" i="6"/>
  <c r="J9" i="6"/>
  <c r="K9" i="6"/>
  <c r="B9" i="6"/>
  <c r="C7" i="6"/>
  <c r="D7" i="6"/>
  <c r="E7" i="6"/>
  <c r="F7" i="6"/>
  <c r="G7" i="6"/>
  <c r="H7" i="6"/>
  <c r="I7" i="6"/>
  <c r="J7" i="6"/>
  <c r="K7" i="6"/>
  <c r="B7" i="6"/>
  <c r="BK5" i="5"/>
  <c r="BL5" i="5" s="1"/>
  <c r="BM5" i="5" s="1"/>
  <c r="BN5" i="5" s="1"/>
  <c r="BO5" i="5" s="1"/>
  <c r="BP5" i="5" s="1"/>
  <c r="BK4" i="5"/>
  <c r="BL4" i="5" s="1"/>
  <c r="BM4" i="5" s="1"/>
  <c r="BN4" i="5" s="1"/>
  <c r="BO4" i="5" s="1"/>
  <c r="BP4" i="5" s="1"/>
  <c r="BK3" i="5"/>
  <c r="BL3" i="5" s="1"/>
  <c r="AH11" i="3"/>
  <c r="AI11" i="3" s="1"/>
  <c r="AJ11" i="3" s="1"/>
  <c r="AK11" i="3" s="1"/>
  <c r="AL11" i="3" s="1"/>
  <c r="AM11" i="3" s="1"/>
  <c r="AN11" i="3" s="1"/>
  <c r="AO11" i="3" s="1"/>
  <c r="AP11" i="3" s="1"/>
  <c r="AQ11" i="3" s="1"/>
  <c r="AH12" i="3"/>
  <c r="AI12" i="3" s="1"/>
  <c r="AJ12" i="3" s="1"/>
  <c r="AK12" i="3" s="1"/>
  <c r="AL12" i="3" s="1"/>
  <c r="AM12" i="3" s="1"/>
  <c r="AN12" i="3" s="1"/>
  <c r="AO12" i="3" s="1"/>
  <c r="AP12" i="3" s="1"/>
  <c r="AQ12" i="3" s="1"/>
  <c r="AH13" i="3"/>
  <c r="AI13" i="3"/>
  <c r="AJ13" i="3"/>
  <c r="AK13" i="3"/>
  <c r="AL13" i="3" s="1"/>
  <c r="AM13" i="3" s="1"/>
  <c r="AN13" i="3" s="1"/>
  <c r="AO13" i="3" s="1"/>
  <c r="AP13" i="3" s="1"/>
  <c r="AQ13" i="3" s="1"/>
  <c r="AH14" i="3"/>
  <c r="AI14" i="3"/>
  <c r="AJ14" i="3"/>
  <c r="AK14" i="3"/>
  <c r="AL14" i="3"/>
  <c r="AM14" i="3"/>
  <c r="AN14" i="3" s="1"/>
  <c r="AO14" i="3" s="1"/>
  <c r="AP14" i="3" s="1"/>
  <c r="AQ14" i="3" s="1"/>
  <c r="AH15" i="3"/>
  <c r="AI15" i="3"/>
  <c r="AJ15" i="3"/>
  <c r="AK15" i="3"/>
  <c r="AL15" i="3"/>
  <c r="AM15" i="3"/>
  <c r="AN15" i="3"/>
  <c r="AO15" i="3"/>
  <c r="AP15" i="3" s="1"/>
  <c r="AQ15" i="3" s="1"/>
  <c r="AH16" i="3"/>
  <c r="AI16" i="3"/>
  <c r="AJ16" i="3"/>
  <c r="AK16" i="3"/>
  <c r="AL16" i="3"/>
  <c r="AM16" i="3"/>
  <c r="AN16" i="3"/>
  <c r="AO16" i="3"/>
  <c r="AP16" i="3"/>
  <c r="AQ16" i="3"/>
  <c r="AH17" i="3"/>
  <c r="AI17" i="3" s="1"/>
  <c r="AJ17" i="3" s="1"/>
  <c r="AK17" i="3" s="1"/>
  <c r="AL17" i="3" s="1"/>
  <c r="AM17" i="3" s="1"/>
  <c r="AN17" i="3" s="1"/>
  <c r="AO17" i="3" s="1"/>
  <c r="AP17" i="3" s="1"/>
  <c r="AQ17" i="3" s="1"/>
  <c r="X11" i="3"/>
  <c r="Y11" i="3"/>
  <c r="Z11" i="3"/>
  <c r="AA11" i="3"/>
  <c r="AB11" i="3" s="1"/>
  <c r="AC11" i="3" s="1"/>
  <c r="AD11" i="3" s="1"/>
  <c r="AE11" i="3" s="1"/>
  <c r="AF11" i="3" s="1"/>
  <c r="AG11" i="3" s="1"/>
  <c r="X12" i="3"/>
  <c r="Y12" i="3" s="1"/>
  <c r="Z12" i="3" s="1"/>
  <c r="AA12" i="3" s="1"/>
  <c r="AB12" i="3" s="1"/>
  <c r="AC12" i="3" s="1"/>
  <c r="AD12" i="3" s="1"/>
  <c r="AE12" i="3" s="1"/>
  <c r="AF12" i="3" s="1"/>
  <c r="AG12" i="3" s="1"/>
  <c r="X13" i="3"/>
  <c r="Y13" i="3"/>
  <c r="Z13" i="3"/>
  <c r="AA13" i="3"/>
  <c r="AB13" i="3" s="1"/>
  <c r="AC13" i="3" s="1"/>
  <c r="AD13" i="3" s="1"/>
  <c r="AE13" i="3" s="1"/>
  <c r="AF13" i="3" s="1"/>
  <c r="AG13" i="3" s="1"/>
  <c r="X14" i="3"/>
  <c r="Y14" i="3"/>
  <c r="Z14" i="3"/>
  <c r="AA14" i="3"/>
  <c r="AB14" i="3"/>
  <c r="AC14" i="3"/>
  <c r="AD14" i="3" s="1"/>
  <c r="AE14" i="3" s="1"/>
  <c r="AF14" i="3" s="1"/>
  <c r="AG14" i="3" s="1"/>
  <c r="X15" i="3"/>
  <c r="Y15" i="3"/>
  <c r="Z15" i="3"/>
  <c r="AA15" i="3"/>
  <c r="AB15" i="3"/>
  <c r="AC15" i="3"/>
  <c r="AD15" i="3"/>
  <c r="AE15" i="3"/>
  <c r="AF15" i="3" s="1"/>
  <c r="AG15" i="3" s="1"/>
  <c r="X16" i="3"/>
  <c r="Y16" i="3"/>
  <c r="Z16" i="3" s="1"/>
  <c r="AA16" i="3" s="1"/>
  <c r="AB16" i="3" s="1"/>
  <c r="AC16" i="3" s="1"/>
  <c r="AD16" i="3" s="1"/>
  <c r="AE16" i="3" s="1"/>
  <c r="AF16" i="3" s="1"/>
  <c r="AG16" i="3" s="1"/>
  <c r="X17" i="3"/>
  <c r="Y17" i="3"/>
  <c r="Z17" i="3"/>
  <c r="AA17" i="3"/>
  <c r="AB17" i="3" s="1"/>
  <c r="AC17" i="3" s="1"/>
  <c r="AD17" i="3" s="1"/>
  <c r="AE17" i="3" s="1"/>
  <c r="AF17" i="3" s="1"/>
  <c r="AG17" i="3" s="1"/>
  <c r="N11" i="3"/>
  <c r="O11" i="3"/>
  <c r="P11" i="3"/>
  <c r="Q11" i="3"/>
  <c r="R11" i="3"/>
  <c r="S11" i="3"/>
  <c r="T11" i="3"/>
  <c r="U11" i="3"/>
  <c r="V11" i="3"/>
  <c r="W11" i="3"/>
  <c r="N12" i="3"/>
  <c r="O12" i="3" s="1"/>
  <c r="P12" i="3" s="1"/>
  <c r="Q12" i="3" s="1"/>
  <c r="R12" i="3" s="1"/>
  <c r="S12" i="3" s="1"/>
  <c r="T12" i="3" s="1"/>
  <c r="U12" i="3" s="1"/>
  <c r="V12" i="3" s="1"/>
  <c r="W12" i="3" s="1"/>
  <c r="N13" i="3"/>
  <c r="O13" i="3"/>
  <c r="P13" i="3"/>
  <c r="Q13" i="3"/>
  <c r="R13" i="3" s="1"/>
  <c r="S13" i="3" s="1"/>
  <c r="T13" i="3" s="1"/>
  <c r="U13" i="3" s="1"/>
  <c r="V13" i="3" s="1"/>
  <c r="W13" i="3" s="1"/>
  <c r="N14" i="3"/>
  <c r="O14" i="3"/>
  <c r="P14" i="3"/>
  <c r="Q14" i="3"/>
  <c r="R14" i="3"/>
  <c r="S14" i="3"/>
  <c r="T14" i="3" s="1"/>
  <c r="U14" i="3" s="1"/>
  <c r="V14" i="3" s="1"/>
  <c r="W14" i="3" s="1"/>
  <c r="N15" i="3"/>
  <c r="O15" i="3"/>
  <c r="P15" i="3"/>
  <c r="Q15" i="3"/>
  <c r="R15" i="3"/>
  <c r="S15" i="3"/>
  <c r="T15" i="3"/>
  <c r="U15" i="3"/>
  <c r="V15" i="3" s="1"/>
  <c r="W15" i="3" s="1"/>
  <c r="N16" i="3"/>
  <c r="O16" i="3"/>
  <c r="P16" i="3"/>
  <c r="Q16" i="3"/>
  <c r="R16" i="3"/>
  <c r="S16" i="3"/>
  <c r="T16" i="3"/>
  <c r="U16" i="3"/>
  <c r="V16" i="3"/>
  <c r="W16" i="3"/>
  <c r="N17" i="3"/>
  <c r="O17" i="3"/>
  <c r="P17" i="3"/>
  <c r="Q17" i="3"/>
  <c r="R17" i="3"/>
  <c r="S17" i="3"/>
  <c r="T17" i="3"/>
  <c r="U17" i="3"/>
  <c r="V17" i="3"/>
  <c r="W17" i="3"/>
  <c r="AH13" i="4"/>
  <c r="AI13" i="4" s="1"/>
  <c r="AJ13" i="4" s="1"/>
  <c r="AK13" i="4" s="1"/>
  <c r="AL13" i="4" s="1"/>
  <c r="AM13" i="4" s="1"/>
  <c r="AN13" i="4" s="1"/>
  <c r="AO13" i="4" s="1"/>
  <c r="AP13" i="4" s="1"/>
  <c r="AQ13" i="4" s="1"/>
  <c r="AH14" i="4"/>
  <c r="AI14" i="4"/>
  <c r="AJ14" i="4" s="1"/>
  <c r="AK14" i="4" s="1"/>
  <c r="AL14" i="4" s="1"/>
  <c r="AM14" i="4" s="1"/>
  <c r="AN14" i="4" s="1"/>
  <c r="AO14" i="4" s="1"/>
  <c r="AP14" i="4" s="1"/>
  <c r="AQ14" i="4" s="1"/>
  <c r="AH15" i="4"/>
  <c r="AI15" i="4" s="1"/>
  <c r="AJ15" i="4" s="1"/>
  <c r="AK15" i="4" s="1"/>
  <c r="AL15" i="4" s="1"/>
  <c r="AM15" i="4" s="1"/>
  <c r="AN15" i="4" s="1"/>
  <c r="AO15" i="4" s="1"/>
  <c r="AP15" i="4" s="1"/>
  <c r="AQ15" i="4" s="1"/>
  <c r="AH16" i="4"/>
  <c r="AI16" i="4"/>
  <c r="AJ16" i="4"/>
  <c r="AK16" i="4"/>
  <c r="AL16" i="4" s="1"/>
  <c r="AM16" i="4" s="1"/>
  <c r="AN16" i="4" s="1"/>
  <c r="AO16" i="4" s="1"/>
  <c r="AP16" i="4" s="1"/>
  <c r="AQ16" i="4" s="1"/>
  <c r="AH17" i="4"/>
  <c r="AI17" i="4"/>
  <c r="AJ17" i="4"/>
  <c r="AK17" i="4"/>
  <c r="AL17" i="4"/>
  <c r="AM17" i="4"/>
  <c r="AN17" i="4" s="1"/>
  <c r="AO17" i="4" s="1"/>
  <c r="AP17" i="4" s="1"/>
  <c r="AQ17" i="4" s="1"/>
  <c r="N13" i="4"/>
  <c r="O13" i="4"/>
  <c r="P13" i="4"/>
  <c r="Q13" i="4"/>
  <c r="R13" i="4" s="1"/>
  <c r="S13" i="4" s="1"/>
  <c r="T13" i="4" s="1"/>
  <c r="U13" i="4" s="1"/>
  <c r="V13" i="4" s="1"/>
  <c r="W13" i="4" s="1"/>
  <c r="N14" i="4"/>
  <c r="O14" i="4"/>
  <c r="P14" i="4" s="1"/>
  <c r="Q14" i="4" s="1"/>
  <c r="R14" i="4" s="1"/>
  <c r="S14" i="4" s="1"/>
  <c r="T14" i="4" s="1"/>
  <c r="U14" i="4" s="1"/>
  <c r="V14" i="4" s="1"/>
  <c r="W14" i="4" s="1"/>
  <c r="N15" i="4"/>
  <c r="O15" i="4"/>
  <c r="P15" i="4"/>
  <c r="Q15" i="4"/>
  <c r="R15" i="4" s="1"/>
  <c r="S15" i="4" s="1"/>
  <c r="T15" i="4" s="1"/>
  <c r="U15" i="4" s="1"/>
  <c r="V15" i="4" s="1"/>
  <c r="W15" i="4" s="1"/>
  <c r="N16" i="4"/>
  <c r="O16" i="4"/>
  <c r="P16" i="4"/>
  <c r="Q16" i="4"/>
  <c r="R16" i="4"/>
  <c r="S16" i="4"/>
  <c r="T16" i="4" s="1"/>
  <c r="U16" i="4" s="1"/>
  <c r="V16" i="4" s="1"/>
  <c r="W16" i="4" s="1"/>
  <c r="N17" i="4"/>
  <c r="O17" i="4"/>
  <c r="P17" i="4"/>
  <c r="Q17" i="4"/>
  <c r="R17" i="4"/>
  <c r="S17" i="4"/>
  <c r="T17" i="4"/>
  <c r="U17" i="4"/>
  <c r="V17" i="4" s="1"/>
  <c r="W17" i="4" s="1"/>
  <c r="X13" i="4"/>
  <c r="Y13" i="4"/>
  <c r="Z13" i="4"/>
  <c r="AA13" i="4"/>
  <c r="AB13" i="4"/>
  <c r="AC13" i="4"/>
  <c r="AD13" i="4"/>
  <c r="AE13" i="4"/>
  <c r="AF13" i="4"/>
  <c r="AG13" i="4"/>
  <c r="X14" i="4"/>
  <c r="Y14" i="4"/>
  <c r="Z14" i="4" s="1"/>
  <c r="AA14" i="4" s="1"/>
  <c r="AB14" i="4" s="1"/>
  <c r="AC14" i="4" s="1"/>
  <c r="AD14" i="4" s="1"/>
  <c r="AE14" i="4" s="1"/>
  <c r="AF14" i="4" s="1"/>
  <c r="AG14" i="4" s="1"/>
  <c r="X15" i="4"/>
  <c r="Y15" i="4" s="1"/>
  <c r="Z15" i="4" s="1"/>
  <c r="AA15" i="4" s="1"/>
  <c r="AB15" i="4" s="1"/>
  <c r="AC15" i="4" s="1"/>
  <c r="AD15" i="4" s="1"/>
  <c r="AE15" i="4" s="1"/>
  <c r="AF15" i="4" s="1"/>
  <c r="AG15" i="4" s="1"/>
  <c r="X16" i="4"/>
  <c r="Y16" i="4"/>
  <c r="Z16" i="4"/>
  <c r="AA16" i="4"/>
  <c r="AB16" i="4"/>
  <c r="AC16" i="4"/>
  <c r="AD16" i="4" s="1"/>
  <c r="AE16" i="4" s="1"/>
  <c r="AF16" i="4" s="1"/>
  <c r="AG16" i="4" s="1"/>
  <c r="X17" i="4"/>
  <c r="Y17" i="4"/>
  <c r="Z17" i="4"/>
  <c r="AA17" i="4"/>
  <c r="AB17" i="4"/>
  <c r="AC17" i="4"/>
  <c r="AD17" i="4"/>
  <c r="AE17" i="4"/>
  <c r="AF17" i="4" s="1"/>
  <c r="AG17" i="4" s="1"/>
  <c r="M16" i="4"/>
  <c r="L16" i="4"/>
  <c r="K16" i="4"/>
  <c r="J16" i="4"/>
  <c r="D16" i="4"/>
  <c r="M15" i="4"/>
  <c r="L15" i="4"/>
  <c r="K15" i="4"/>
  <c r="J15" i="4"/>
  <c r="D15" i="4"/>
  <c r="R4" i="5"/>
  <c r="S4" i="5"/>
  <c r="T4" i="5"/>
  <c r="U4" i="5"/>
  <c r="V4" i="5" s="1"/>
  <c r="R5" i="5"/>
  <c r="S5" i="5"/>
  <c r="T5" i="5"/>
  <c r="U5" i="5"/>
  <c r="V5" i="5"/>
  <c r="W5" i="5"/>
  <c r="R6" i="5"/>
  <c r="S6" i="5"/>
  <c r="T6" i="5"/>
  <c r="U6" i="5"/>
  <c r="V6" i="5" s="1"/>
  <c r="W6" i="5" s="1"/>
  <c r="R7" i="5"/>
  <c r="S7" i="5"/>
  <c r="T7" i="5"/>
  <c r="U7" i="5"/>
  <c r="V7" i="5"/>
  <c r="W7" i="5"/>
  <c r="R8" i="5"/>
  <c r="S8" i="5"/>
  <c r="T8" i="5"/>
  <c r="U8" i="5"/>
  <c r="V8" i="5" s="1"/>
  <c r="W8" i="5" s="1"/>
  <c r="R9" i="5"/>
  <c r="S9" i="5"/>
  <c r="T9" i="5"/>
  <c r="U9" i="5"/>
  <c r="V9" i="5"/>
  <c r="W9" i="5"/>
  <c r="R10" i="5"/>
  <c r="S10" i="5"/>
  <c r="T10" i="5"/>
  <c r="U10" i="5"/>
  <c r="V10" i="5" s="1"/>
  <c r="W10" i="5" s="1"/>
  <c r="R12" i="5"/>
  <c r="S12" i="5"/>
  <c r="T12" i="5"/>
  <c r="U12" i="5"/>
  <c r="V12" i="5"/>
  <c r="W12" i="5"/>
  <c r="R13" i="5"/>
  <c r="S13" i="5"/>
  <c r="T13" i="5"/>
  <c r="U13" i="5"/>
  <c r="V13" i="5" s="1"/>
  <c r="W13" i="5" s="1"/>
  <c r="R14" i="5"/>
  <c r="S14" i="5"/>
  <c r="T14" i="5"/>
  <c r="U14" i="5"/>
  <c r="V14" i="5"/>
  <c r="W14" i="5"/>
  <c r="R15" i="5"/>
  <c r="S15" i="5"/>
  <c r="T15" i="5"/>
  <c r="U15" i="5"/>
  <c r="V15" i="5" s="1"/>
  <c r="W15" i="5" s="1"/>
  <c r="R16" i="5"/>
  <c r="S16" i="5"/>
  <c r="T16" i="5"/>
  <c r="U16" i="5"/>
  <c r="V16" i="5"/>
  <c r="W16" i="5"/>
  <c r="R17" i="5"/>
  <c r="S17" i="5"/>
  <c r="T17" i="5"/>
  <c r="U17" i="5"/>
  <c r="V17" i="5" s="1"/>
  <c r="W17" i="5" s="1"/>
  <c r="R18" i="5"/>
  <c r="S18" i="5"/>
  <c r="T18" i="5"/>
  <c r="U18" i="5"/>
  <c r="V18" i="5"/>
  <c r="W18" i="5"/>
  <c r="R19" i="5"/>
  <c r="S19" i="5"/>
  <c r="T19" i="5"/>
  <c r="U19" i="5"/>
  <c r="V19" i="5" s="1"/>
  <c r="W19" i="5" s="1"/>
  <c r="R20" i="5"/>
  <c r="R21" i="5" s="1"/>
  <c r="S20" i="5"/>
  <c r="T20" i="5"/>
  <c r="U20" i="5"/>
  <c r="AR17" i="3"/>
  <c r="AS17" i="3"/>
  <c r="AT17" i="3"/>
  <c r="AU17" i="3"/>
  <c r="AV17" i="3" s="1"/>
  <c r="AW17" i="3" s="1"/>
  <c r="AX17" i="3" s="1"/>
  <c r="AY17" i="3" s="1"/>
  <c r="AZ17" i="3" s="1"/>
  <c r="BA17" i="3" s="1"/>
  <c r="M16" i="3"/>
  <c r="L16" i="3"/>
  <c r="K16" i="3"/>
  <c r="J16" i="3"/>
  <c r="D16" i="3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M15" i="3"/>
  <c r="L15" i="3"/>
  <c r="K15" i="3"/>
  <c r="J15" i="3"/>
  <c r="AR15" i="3" s="1"/>
  <c r="AS15" i="3" s="1"/>
  <c r="AT15" i="3" s="1"/>
  <c r="AU15" i="3" s="1"/>
  <c r="AV15" i="3" s="1"/>
  <c r="AW15" i="3" s="1"/>
  <c r="AX15" i="3" s="1"/>
  <c r="AY15" i="3" s="1"/>
  <c r="AZ15" i="3" s="1"/>
  <c r="BA15" i="3" s="1"/>
  <c r="D15" i="3"/>
  <c r="BD5" i="3"/>
  <c r="BE5" i="3" s="1"/>
  <c r="D5" i="5"/>
  <c r="J5" i="5"/>
  <c r="K5" i="5"/>
  <c r="L5" i="5"/>
  <c r="M5" i="5"/>
  <c r="X5" i="5"/>
  <c r="AR5" i="5"/>
  <c r="BD5" i="5"/>
  <c r="BE5" i="5" s="1"/>
  <c r="D7" i="5"/>
  <c r="J7" i="5"/>
  <c r="K7" i="5"/>
  <c r="L7" i="5"/>
  <c r="M7" i="5"/>
  <c r="X7" i="5"/>
  <c r="AR7" i="5"/>
  <c r="BD5" i="4"/>
  <c r="BE5" i="4" s="1"/>
  <c r="M18" i="5"/>
  <c r="L18" i="5"/>
  <c r="K18" i="5"/>
  <c r="J18" i="5"/>
  <c r="M17" i="5"/>
  <c r="L17" i="5"/>
  <c r="K17" i="5"/>
  <c r="J17" i="5"/>
  <c r="AR16" i="5"/>
  <c r="AS16" i="5" s="1"/>
  <c r="AT16" i="5" s="1"/>
  <c r="AU16" i="5" s="1"/>
  <c r="AV16" i="5" s="1"/>
  <c r="AW16" i="5" s="1"/>
  <c r="AX16" i="5" s="1"/>
  <c r="AY16" i="5" s="1"/>
  <c r="AZ16" i="5" s="1"/>
  <c r="BA16" i="5" s="1"/>
  <c r="AH16" i="5"/>
  <c r="AI16" i="5" s="1"/>
  <c r="AJ16" i="5" s="1"/>
  <c r="AK16" i="5" s="1"/>
  <c r="AL16" i="5" s="1"/>
  <c r="AM16" i="5" s="1"/>
  <c r="AN16" i="5" s="1"/>
  <c r="AO16" i="5" s="1"/>
  <c r="AP16" i="5" s="1"/>
  <c r="AQ16" i="5" s="1"/>
  <c r="AH17" i="5"/>
  <c r="AH18" i="5"/>
  <c r="AH19" i="5"/>
  <c r="X15" i="5"/>
  <c r="X16" i="5"/>
  <c r="Y16" i="5" s="1"/>
  <c r="Z16" i="5" s="1"/>
  <c r="AA16" i="5" s="1"/>
  <c r="AB16" i="5" s="1"/>
  <c r="AC16" i="5" s="1"/>
  <c r="AD16" i="5" s="1"/>
  <c r="AE16" i="5" s="1"/>
  <c r="AF16" i="5" s="1"/>
  <c r="AG16" i="5" s="1"/>
  <c r="X17" i="5"/>
  <c r="X18" i="5"/>
  <c r="X19" i="5"/>
  <c r="N16" i="5"/>
  <c r="O16" i="5" s="1"/>
  <c r="D19" i="5"/>
  <c r="D18" i="5"/>
  <c r="D17" i="5"/>
  <c r="E36" i="4"/>
  <c r="D36" i="4"/>
  <c r="E35" i="4"/>
  <c r="D35" i="4"/>
  <c r="E34" i="4"/>
  <c r="D34" i="4"/>
  <c r="E32" i="4"/>
  <c r="D32" i="4"/>
  <c r="E31" i="4"/>
  <c r="D31" i="4"/>
  <c r="E30" i="4"/>
  <c r="D30" i="4"/>
  <c r="E29" i="4"/>
  <c r="D29" i="4"/>
  <c r="E36" i="3"/>
  <c r="D36" i="3"/>
  <c r="E35" i="3"/>
  <c r="D35" i="3"/>
  <c r="E34" i="3"/>
  <c r="D34" i="3"/>
  <c r="E32" i="3"/>
  <c r="D32" i="3"/>
  <c r="E31" i="3"/>
  <c r="D31" i="3"/>
  <c r="E30" i="3"/>
  <c r="D30" i="3"/>
  <c r="E29" i="3"/>
  <c r="D29" i="3"/>
  <c r="E32" i="5"/>
  <c r="E33" i="5"/>
  <c r="E34" i="5"/>
  <c r="E36" i="5"/>
  <c r="E37" i="5"/>
  <c r="E38" i="5"/>
  <c r="E31" i="5"/>
  <c r="D32" i="5"/>
  <c r="D33" i="5"/>
  <c r="D34" i="5"/>
  <c r="D36" i="5"/>
  <c r="D37" i="5"/>
  <c r="D38" i="5"/>
  <c r="D31" i="5"/>
  <c r="M19" i="5"/>
  <c r="L19" i="5"/>
  <c r="K19" i="5"/>
  <c r="J19" i="5"/>
  <c r="AR15" i="5"/>
  <c r="M15" i="5"/>
  <c r="L15" i="5"/>
  <c r="K15" i="5"/>
  <c r="J15" i="5"/>
  <c r="D15" i="5"/>
  <c r="AR14" i="5"/>
  <c r="AH14" i="5"/>
  <c r="M14" i="5"/>
  <c r="L14" i="5"/>
  <c r="K14" i="5"/>
  <c r="J14" i="5"/>
  <c r="D14" i="5"/>
  <c r="AR13" i="5"/>
  <c r="X13" i="5"/>
  <c r="M13" i="5"/>
  <c r="L13" i="5"/>
  <c r="K13" i="5"/>
  <c r="J13" i="5"/>
  <c r="D13" i="5"/>
  <c r="AR12" i="5"/>
  <c r="X12" i="5"/>
  <c r="M12" i="5"/>
  <c r="L12" i="5"/>
  <c r="K12" i="5"/>
  <c r="J12" i="5"/>
  <c r="D12" i="5"/>
  <c r="AH11" i="5"/>
  <c r="AI11" i="5" s="1"/>
  <c r="AJ11" i="5" s="1"/>
  <c r="AK11" i="5" s="1"/>
  <c r="AL11" i="5" s="1"/>
  <c r="AM11" i="5" s="1"/>
  <c r="AN11" i="5" s="1"/>
  <c r="AO11" i="5" s="1"/>
  <c r="AP11" i="5" s="1"/>
  <c r="AQ11" i="5" s="1"/>
  <c r="AR10" i="5"/>
  <c r="X10" i="5"/>
  <c r="M10" i="5"/>
  <c r="L10" i="5"/>
  <c r="K10" i="5"/>
  <c r="J10" i="5"/>
  <c r="D10" i="5"/>
  <c r="AR9" i="5"/>
  <c r="X9" i="5"/>
  <c r="M9" i="5"/>
  <c r="L9" i="5"/>
  <c r="K9" i="5"/>
  <c r="J9" i="5"/>
  <c r="D9" i="5"/>
  <c r="AR8" i="5"/>
  <c r="AH8" i="5"/>
  <c r="M8" i="5"/>
  <c r="L8" i="5"/>
  <c r="K8" i="5"/>
  <c r="J8" i="5"/>
  <c r="D8" i="5"/>
  <c r="AR6" i="5"/>
  <c r="X6" i="5"/>
  <c r="M6" i="5"/>
  <c r="L6" i="5"/>
  <c r="K6" i="5"/>
  <c r="J6" i="5"/>
  <c r="D6" i="5"/>
  <c r="BD4" i="5"/>
  <c r="BE4" i="5" s="1"/>
  <c r="AR4" i="5"/>
  <c r="AH4" i="5"/>
  <c r="M4" i="5"/>
  <c r="L4" i="5"/>
  <c r="K4" i="5"/>
  <c r="J4" i="5"/>
  <c r="D4" i="5"/>
  <c r="BD3" i="5"/>
  <c r="BE3" i="5" s="1"/>
  <c r="M17" i="4"/>
  <c r="L17" i="4"/>
  <c r="K17" i="4"/>
  <c r="J17" i="4"/>
  <c r="D17" i="4"/>
  <c r="AR14" i="4"/>
  <c r="AS14" i="4" s="1"/>
  <c r="AT14" i="4" s="1"/>
  <c r="AU14" i="4" s="1"/>
  <c r="AV14" i="4" s="1"/>
  <c r="AW14" i="4" s="1"/>
  <c r="AX14" i="4" s="1"/>
  <c r="AY14" i="4" s="1"/>
  <c r="AZ14" i="4" s="1"/>
  <c r="BA14" i="4" s="1"/>
  <c r="AR13" i="4"/>
  <c r="M13" i="4"/>
  <c r="L13" i="4"/>
  <c r="K13" i="4"/>
  <c r="J13" i="4"/>
  <c r="D13" i="4"/>
  <c r="AR12" i="4"/>
  <c r="AH12" i="4"/>
  <c r="M12" i="4"/>
  <c r="L12" i="4"/>
  <c r="K12" i="4"/>
  <c r="J12" i="4"/>
  <c r="D12" i="4"/>
  <c r="AR11" i="4"/>
  <c r="X11" i="4"/>
  <c r="M11" i="4"/>
  <c r="L11" i="4"/>
  <c r="K11" i="4"/>
  <c r="J11" i="4"/>
  <c r="D11" i="4"/>
  <c r="AR10" i="4"/>
  <c r="X10" i="4"/>
  <c r="M10" i="4"/>
  <c r="L10" i="4"/>
  <c r="K10" i="4"/>
  <c r="J10" i="4"/>
  <c r="D10" i="4"/>
  <c r="AH9" i="4"/>
  <c r="AI9" i="4" s="1"/>
  <c r="AJ9" i="4" s="1"/>
  <c r="AK9" i="4" s="1"/>
  <c r="AL9" i="4" s="1"/>
  <c r="AM9" i="4" s="1"/>
  <c r="AN9" i="4" s="1"/>
  <c r="AO9" i="4" s="1"/>
  <c r="AP9" i="4" s="1"/>
  <c r="AQ9" i="4" s="1"/>
  <c r="AR8" i="4"/>
  <c r="X8" i="4"/>
  <c r="M8" i="4"/>
  <c r="L8" i="4"/>
  <c r="K8" i="4"/>
  <c r="J8" i="4"/>
  <c r="D8" i="4"/>
  <c r="AR7" i="4"/>
  <c r="X7" i="4"/>
  <c r="M7" i="4"/>
  <c r="L7" i="4"/>
  <c r="K7" i="4"/>
  <c r="J7" i="4"/>
  <c r="D7" i="4"/>
  <c r="AR6" i="4"/>
  <c r="AH6" i="4"/>
  <c r="M6" i="4"/>
  <c r="L6" i="4"/>
  <c r="K6" i="4"/>
  <c r="J6" i="4"/>
  <c r="D6" i="4"/>
  <c r="AR5" i="4"/>
  <c r="X5" i="4"/>
  <c r="M5" i="4"/>
  <c r="L5" i="4"/>
  <c r="K5" i="4"/>
  <c r="J5" i="4"/>
  <c r="D5" i="4"/>
  <c r="BD4" i="4"/>
  <c r="BE4" i="4" s="1"/>
  <c r="AR4" i="4"/>
  <c r="AH4" i="4"/>
  <c r="M4" i="4"/>
  <c r="L4" i="4"/>
  <c r="K4" i="4"/>
  <c r="J4" i="4"/>
  <c r="D4" i="4"/>
  <c r="BD3" i="4"/>
  <c r="BE3" i="4" s="1"/>
  <c r="BD3" i="3"/>
  <c r="BE3" i="3" s="1"/>
  <c r="BD4" i="3"/>
  <c r="BE4" i="3" s="1"/>
  <c r="AH9" i="3"/>
  <c r="AI9" i="3" s="1"/>
  <c r="AJ9" i="3" s="1"/>
  <c r="AK9" i="3" s="1"/>
  <c r="AL9" i="3" s="1"/>
  <c r="AM9" i="3" s="1"/>
  <c r="AN9" i="3" s="1"/>
  <c r="AO9" i="3" s="1"/>
  <c r="AP9" i="3" s="1"/>
  <c r="AQ9" i="3" s="1"/>
  <c r="AH6" i="3"/>
  <c r="AH4" i="3"/>
  <c r="X10" i="3"/>
  <c r="X8" i="3"/>
  <c r="X7" i="3"/>
  <c r="X5" i="3"/>
  <c r="M17" i="3"/>
  <c r="L17" i="3"/>
  <c r="K17" i="3"/>
  <c r="J17" i="3"/>
  <c r="D17" i="3"/>
  <c r="AR14" i="3"/>
  <c r="AS14" i="3" s="1"/>
  <c r="AT14" i="3" s="1"/>
  <c r="AU14" i="3" s="1"/>
  <c r="AV14" i="3" s="1"/>
  <c r="AW14" i="3" s="1"/>
  <c r="AX14" i="3" s="1"/>
  <c r="AY14" i="3" s="1"/>
  <c r="AZ14" i="3" s="1"/>
  <c r="BA14" i="3" s="1"/>
  <c r="AR13" i="3"/>
  <c r="M13" i="3"/>
  <c r="L13" i="3"/>
  <c r="K13" i="3"/>
  <c r="J13" i="3"/>
  <c r="D13" i="3"/>
  <c r="AR12" i="3"/>
  <c r="M12" i="3"/>
  <c r="L12" i="3"/>
  <c r="K12" i="3"/>
  <c r="J12" i="3"/>
  <c r="AR11" i="3"/>
  <c r="M11" i="3"/>
  <c r="L11" i="3"/>
  <c r="K11" i="3"/>
  <c r="J11" i="3"/>
  <c r="D11" i="3"/>
  <c r="AR10" i="3"/>
  <c r="M10" i="3"/>
  <c r="L10" i="3"/>
  <c r="K10" i="3"/>
  <c r="J10" i="3"/>
  <c r="D10" i="3"/>
  <c r="AR8" i="3"/>
  <c r="M8" i="3"/>
  <c r="L8" i="3"/>
  <c r="K8" i="3"/>
  <c r="J8" i="3"/>
  <c r="D8" i="3"/>
  <c r="AR7" i="3"/>
  <c r="M7" i="3"/>
  <c r="L7" i="3"/>
  <c r="K7" i="3"/>
  <c r="J7" i="3"/>
  <c r="D7" i="3"/>
  <c r="AR6" i="3"/>
  <c r="M6" i="3"/>
  <c r="L6" i="3"/>
  <c r="K6" i="3"/>
  <c r="J6" i="3"/>
  <c r="D6" i="3"/>
  <c r="AR5" i="3"/>
  <c r="M5" i="3"/>
  <c r="L5" i="3"/>
  <c r="K5" i="3"/>
  <c r="J5" i="3"/>
  <c r="D5" i="3"/>
  <c r="AR4" i="3"/>
  <c r="M4" i="3"/>
  <c r="L4" i="3"/>
  <c r="K4" i="3"/>
  <c r="J4" i="3"/>
  <c r="BM3" i="5" l="1"/>
  <c r="BL6" i="5"/>
  <c r="BK6" i="5"/>
  <c r="BK7" i="5" s="1"/>
  <c r="AR16" i="4"/>
  <c r="AS16" i="4" s="1"/>
  <c r="AT16" i="4" s="1"/>
  <c r="AU16" i="4" s="1"/>
  <c r="AV16" i="4" s="1"/>
  <c r="AW16" i="4" s="1"/>
  <c r="AX16" i="4" s="1"/>
  <c r="AY16" i="4" s="1"/>
  <c r="AZ16" i="4" s="1"/>
  <c r="BA16" i="4" s="1"/>
  <c r="AR15" i="4"/>
  <c r="AS15" i="4" s="1"/>
  <c r="AT15" i="4" s="1"/>
  <c r="AU15" i="4" s="1"/>
  <c r="AV15" i="4" s="1"/>
  <c r="AW15" i="4" s="1"/>
  <c r="AX15" i="4" s="1"/>
  <c r="AY15" i="4" s="1"/>
  <c r="AZ15" i="4" s="1"/>
  <c r="BA15" i="4" s="1"/>
  <c r="W4" i="5"/>
  <c r="W20" i="5" s="1"/>
  <c r="V20" i="5"/>
  <c r="R22" i="5"/>
  <c r="S21" i="5"/>
  <c r="AS5" i="5"/>
  <c r="AT5" i="5" s="1"/>
  <c r="AU5" i="5" s="1"/>
  <c r="AV5" i="5" s="1"/>
  <c r="AW5" i="5" s="1"/>
  <c r="AX5" i="5" s="1"/>
  <c r="AY5" i="5" s="1"/>
  <c r="AZ5" i="5" s="1"/>
  <c r="BA5" i="5" s="1"/>
  <c r="Y7" i="5"/>
  <c r="Z7" i="5" s="1"/>
  <c r="AA7" i="5" s="1"/>
  <c r="AB7" i="5" s="1"/>
  <c r="AC7" i="5"/>
  <c r="AH5" i="5"/>
  <c r="AI5" i="5" s="1"/>
  <c r="AJ5" i="5" s="1"/>
  <c r="AK5" i="5" s="1"/>
  <c r="AL5" i="5" s="1"/>
  <c r="AI18" i="5"/>
  <c r="AJ18" i="5" s="1"/>
  <c r="AK18" i="5" s="1"/>
  <c r="AL18" i="5" s="1"/>
  <c r="AM18" i="5" s="1"/>
  <c r="AN18" i="5" s="1"/>
  <c r="AO18" i="5" s="1"/>
  <c r="AP18" i="5" s="1"/>
  <c r="AQ18" i="5" s="1"/>
  <c r="Y5" i="5"/>
  <c r="Z5" i="5" s="1"/>
  <c r="AA5" i="5" s="1"/>
  <c r="AB5" i="5" s="1"/>
  <c r="AC5" i="5" s="1"/>
  <c r="AD5" i="5" s="1"/>
  <c r="AE5" i="5" s="1"/>
  <c r="AF5" i="5" s="1"/>
  <c r="AG5" i="5" s="1"/>
  <c r="AH7" i="5"/>
  <c r="AI7" i="5" s="1"/>
  <c r="AJ7" i="5" s="1"/>
  <c r="AK7" i="5" s="1"/>
  <c r="AL7" i="5" s="1"/>
  <c r="AM7" i="5" s="1"/>
  <c r="AN7" i="5" s="1"/>
  <c r="AO7" i="5" s="1"/>
  <c r="AP7" i="5" s="1"/>
  <c r="AQ7" i="5" s="1"/>
  <c r="N5" i="5"/>
  <c r="O5" i="5" s="1"/>
  <c r="P5" i="5" s="1"/>
  <c r="Q5" i="5" s="1"/>
  <c r="AI19" i="5"/>
  <c r="AJ19" i="5" s="1"/>
  <c r="AK19" i="5" s="1"/>
  <c r="AL19" i="5" s="1"/>
  <c r="AM19" i="5" s="1"/>
  <c r="AN19" i="5" s="1"/>
  <c r="AO19" i="5" s="1"/>
  <c r="AP19" i="5" s="1"/>
  <c r="AQ19" i="5" s="1"/>
  <c r="AS7" i="5"/>
  <c r="AT7" i="5" s="1"/>
  <c r="AU7" i="5" s="1"/>
  <c r="AV7" i="5" s="1"/>
  <c r="AW7" i="5" s="1"/>
  <c r="AX7" i="5" s="1"/>
  <c r="AY7" i="5" s="1"/>
  <c r="AS6" i="3"/>
  <c r="AT6" i="3" s="1"/>
  <c r="AU6" i="3" s="1"/>
  <c r="AV6" i="3" s="1"/>
  <c r="AW6" i="3" s="1"/>
  <c r="AX6" i="3" s="1"/>
  <c r="AY6" i="3" s="1"/>
  <c r="AZ6" i="3" s="1"/>
  <c r="BA6" i="3" s="1"/>
  <c r="N4" i="4"/>
  <c r="O4" i="4" s="1"/>
  <c r="AH5" i="3"/>
  <c r="AI5" i="3" s="1"/>
  <c r="AJ5" i="3" s="1"/>
  <c r="AK5" i="3" s="1"/>
  <c r="AL5" i="3" s="1"/>
  <c r="AH7" i="3"/>
  <c r="AI7" i="3" s="1"/>
  <c r="AJ7" i="3" s="1"/>
  <c r="AK7" i="3" s="1"/>
  <c r="AL7" i="3" s="1"/>
  <c r="AM7" i="3" s="1"/>
  <c r="AN7" i="3" s="1"/>
  <c r="AO7" i="3" s="1"/>
  <c r="AP7" i="3" s="1"/>
  <c r="AQ7" i="3" s="1"/>
  <c r="AH10" i="3"/>
  <c r="AI10" i="3" s="1"/>
  <c r="AJ10" i="3" s="1"/>
  <c r="AK10" i="3" s="1"/>
  <c r="AL10" i="3" s="1"/>
  <c r="AM10" i="3" s="1"/>
  <c r="AN10" i="3" s="1"/>
  <c r="AO10" i="3" s="1"/>
  <c r="AP10" i="3" s="1"/>
  <c r="AQ10" i="3" s="1"/>
  <c r="AI6" i="3"/>
  <c r="AJ6" i="3" s="1"/>
  <c r="AK6" i="3" s="1"/>
  <c r="AL6" i="3" s="1"/>
  <c r="AM6" i="3" s="1"/>
  <c r="AN6" i="3" s="1"/>
  <c r="AO6" i="3" s="1"/>
  <c r="AP6" i="3" s="1"/>
  <c r="AQ6" i="3" s="1"/>
  <c r="Y7" i="3"/>
  <c r="Z7" i="3" s="1"/>
  <c r="AA7" i="3" s="1"/>
  <c r="AB7" i="3" s="1"/>
  <c r="AC7" i="3" s="1"/>
  <c r="AD7" i="3" s="1"/>
  <c r="AE7" i="3" s="1"/>
  <c r="AF7" i="3" s="1"/>
  <c r="AG7" i="3" s="1"/>
  <c r="N10" i="3"/>
  <c r="O10" i="3" s="1"/>
  <c r="AI4" i="3"/>
  <c r="AJ4" i="3" s="1"/>
  <c r="N7" i="5"/>
  <c r="O7" i="5" s="1"/>
  <c r="AR17" i="5"/>
  <c r="AS17" i="5" s="1"/>
  <c r="AT17" i="5" s="1"/>
  <c r="AU17" i="5" s="1"/>
  <c r="AV17" i="5" s="1"/>
  <c r="AW17" i="5" s="1"/>
  <c r="AX17" i="5" s="1"/>
  <c r="AY17" i="5" s="1"/>
  <c r="AZ17" i="5" s="1"/>
  <c r="BA17" i="5" s="1"/>
  <c r="N7" i="4"/>
  <c r="O7" i="4" s="1"/>
  <c r="Y8" i="4"/>
  <c r="Z8" i="4" s="1"/>
  <c r="AA8" i="4" s="1"/>
  <c r="AB8" i="4" s="1"/>
  <c r="AC8" i="4" s="1"/>
  <c r="AD8" i="4" s="1"/>
  <c r="AE8" i="4" s="1"/>
  <c r="AF8" i="4" s="1"/>
  <c r="AG8" i="4" s="1"/>
  <c r="AR17" i="4"/>
  <c r="AS17" i="4" s="1"/>
  <c r="AT17" i="4" s="1"/>
  <c r="AU17" i="4" s="1"/>
  <c r="AV17" i="4" s="1"/>
  <c r="AW17" i="4" s="1"/>
  <c r="AX17" i="4" s="1"/>
  <c r="AY17" i="4" s="1"/>
  <c r="AZ17" i="4" s="1"/>
  <c r="BA17" i="4" s="1"/>
  <c r="AH10" i="4"/>
  <c r="AI10" i="4" s="1"/>
  <c r="AJ10" i="4" s="1"/>
  <c r="AK10" i="4" s="1"/>
  <c r="AL10" i="4" s="1"/>
  <c r="AM10" i="4" s="1"/>
  <c r="AN10" i="4" s="1"/>
  <c r="AO10" i="4" s="1"/>
  <c r="AP10" i="4" s="1"/>
  <c r="AQ10" i="4" s="1"/>
  <c r="X6" i="4"/>
  <c r="Y6" i="4" s="1"/>
  <c r="Z6" i="4" s="1"/>
  <c r="AA6" i="4" s="1"/>
  <c r="AB6" i="4" s="1"/>
  <c r="AC6" i="4" s="1"/>
  <c r="AD6" i="4" s="1"/>
  <c r="AE6" i="4" s="1"/>
  <c r="AF6" i="4" s="1"/>
  <c r="AG6" i="4" s="1"/>
  <c r="Y7" i="4"/>
  <c r="Z7" i="4" s="1"/>
  <c r="AA7" i="4" s="1"/>
  <c r="AB7" i="4" s="1"/>
  <c r="AC7" i="4" s="1"/>
  <c r="AD7" i="4" s="1"/>
  <c r="AE7" i="4" s="1"/>
  <c r="AF7" i="4" s="1"/>
  <c r="AG7" i="4" s="1"/>
  <c r="AI12" i="4"/>
  <c r="AJ12" i="4" s="1"/>
  <c r="AK12" i="4" s="1"/>
  <c r="AL12" i="4" s="1"/>
  <c r="AM12" i="4" s="1"/>
  <c r="AN12" i="4" s="1"/>
  <c r="AO12" i="4" s="1"/>
  <c r="AP12" i="4" s="1"/>
  <c r="AQ12" i="4" s="1"/>
  <c r="AS7" i="4"/>
  <c r="AT7" i="4" s="1"/>
  <c r="AU7" i="4" s="1"/>
  <c r="AV7" i="4" s="1"/>
  <c r="AW7" i="4" s="1"/>
  <c r="AX7" i="4" s="1"/>
  <c r="AY7" i="4" s="1"/>
  <c r="AZ7" i="4" s="1"/>
  <c r="BA7" i="4" s="1"/>
  <c r="N12" i="4"/>
  <c r="O12" i="4" s="1"/>
  <c r="P12" i="4" s="1"/>
  <c r="Q12" i="4" s="1"/>
  <c r="R12" i="4" s="1"/>
  <c r="S12" i="4" s="1"/>
  <c r="T12" i="4" s="1"/>
  <c r="U12" i="4" s="1"/>
  <c r="V12" i="4" s="1"/>
  <c r="W12" i="4" s="1"/>
  <c r="AH8" i="4"/>
  <c r="AI8" i="4" s="1"/>
  <c r="AJ8" i="4" s="1"/>
  <c r="AK8" i="4" s="1"/>
  <c r="AL8" i="4" s="1"/>
  <c r="AM8" i="4" s="1"/>
  <c r="AN8" i="4" s="1"/>
  <c r="AO8" i="4" s="1"/>
  <c r="AP8" i="4" s="1"/>
  <c r="AQ8" i="4" s="1"/>
  <c r="Y11" i="4"/>
  <c r="Z11" i="4" s="1"/>
  <c r="AA11" i="4" s="1"/>
  <c r="AB11" i="4" s="1"/>
  <c r="AC11" i="4" s="1"/>
  <c r="AD11" i="4" s="1"/>
  <c r="AE11" i="4" s="1"/>
  <c r="AF11" i="4" s="1"/>
  <c r="AG11" i="4" s="1"/>
  <c r="Y5" i="4"/>
  <c r="Z5" i="4" s="1"/>
  <c r="AA5" i="4" s="1"/>
  <c r="AB5" i="4" s="1"/>
  <c r="AC5" i="4" s="1"/>
  <c r="AD5" i="4" s="1"/>
  <c r="AE5" i="4" s="1"/>
  <c r="AF5" i="4" s="1"/>
  <c r="AG5" i="4" s="1"/>
  <c r="AS11" i="4"/>
  <c r="AT11" i="4" s="1"/>
  <c r="AU11" i="4" s="1"/>
  <c r="AV11" i="4" s="1"/>
  <c r="AW11" i="4" s="1"/>
  <c r="AX11" i="4" s="1"/>
  <c r="AY11" i="4" s="1"/>
  <c r="AZ11" i="4" s="1"/>
  <c r="BA11" i="4" s="1"/>
  <c r="X4" i="4"/>
  <c r="Y4" i="4" s="1"/>
  <c r="AS13" i="4"/>
  <c r="AT13" i="4" s="1"/>
  <c r="AU13" i="4" s="1"/>
  <c r="AV13" i="4" s="1"/>
  <c r="AW13" i="4" s="1"/>
  <c r="AX13" i="4" s="1"/>
  <c r="AY13" i="4" s="1"/>
  <c r="AZ13" i="4" s="1"/>
  <c r="BA13" i="4" s="1"/>
  <c r="E37" i="4"/>
  <c r="AI4" i="4"/>
  <c r="AJ4" i="4" s="1"/>
  <c r="AS6" i="4"/>
  <c r="AT6" i="4" s="1"/>
  <c r="AU6" i="4" s="1"/>
  <c r="AV6" i="4" s="1"/>
  <c r="AW6" i="4" s="1"/>
  <c r="AX6" i="4" s="1"/>
  <c r="AY6" i="4" s="1"/>
  <c r="AZ6" i="4" s="1"/>
  <c r="BA6" i="4" s="1"/>
  <c r="Y10" i="4"/>
  <c r="Z10" i="4" s="1"/>
  <c r="AA10" i="4" s="1"/>
  <c r="AB10" i="4" s="1"/>
  <c r="AC10" i="4" s="1"/>
  <c r="AD10" i="4" s="1"/>
  <c r="AE10" i="4" s="1"/>
  <c r="AF10" i="4" s="1"/>
  <c r="AG10" i="4" s="1"/>
  <c r="AH7" i="4"/>
  <c r="AI7" i="4" s="1"/>
  <c r="AJ7" i="4" s="1"/>
  <c r="AK7" i="4" s="1"/>
  <c r="AL7" i="4" s="1"/>
  <c r="AM7" i="4" s="1"/>
  <c r="AN7" i="4" s="1"/>
  <c r="AO7" i="4" s="1"/>
  <c r="AP7" i="4" s="1"/>
  <c r="AQ7" i="4" s="1"/>
  <c r="AS10" i="4"/>
  <c r="AT10" i="4" s="1"/>
  <c r="AU10" i="4" s="1"/>
  <c r="AV10" i="4" s="1"/>
  <c r="AW10" i="4" s="1"/>
  <c r="AX10" i="4" s="1"/>
  <c r="AY10" i="4" s="1"/>
  <c r="AZ10" i="4" s="1"/>
  <c r="BA10" i="4" s="1"/>
  <c r="N8" i="4"/>
  <c r="O8" i="4" s="1"/>
  <c r="AH11" i="4"/>
  <c r="AI11" i="4" s="1"/>
  <c r="AJ11" i="4" s="1"/>
  <c r="AK11" i="4" s="1"/>
  <c r="AL11" i="4" s="1"/>
  <c r="AM11" i="4" s="1"/>
  <c r="AN11" i="4" s="1"/>
  <c r="AO11" i="4" s="1"/>
  <c r="AP11" i="4" s="1"/>
  <c r="AQ11" i="4" s="1"/>
  <c r="X12" i="4"/>
  <c r="Y12" i="4" s="1"/>
  <c r="Z12" i="4" s="1"/>
  <c r="AA12" i="4" s="1"/>
  <c r="AB12" i="4" s="1"/>
  <c r="AC12" i="4" s="1"/>
  <c r="AD12" i="4" s="1"/>
  <c r="AE12" i="4" s="1"/>
  <c r="AF12" i="4" s="1"/>
  <c r="AG12" i="4" s="1"/>
  <c r="N5" i="4"/>
  <c r="O5" i="4" s="1"/>
  <c r="P5" i="4" s="1"/>
  <c r="Q5" i="4" s="1"/>
  <c r="R5" i="4" s="1"/>
  <c r="AS8" i="4"/>
  <c r="AT8" i="4" s="1"/>
  <c r="AU8" i="4" s="1"/>
  <c r="AV8" i="4" s="1"/>
  <c r="AW8" i="4" s="1"/>
  <c r="AX8" i="4" s="1"/>
  <c r="AY8" i="4" s="1"/>
  <c r="AZ8" i="4" s="1"/>
  <c r="BA8" i="4" s="1"/>
  <c r="AS12" i="4"/>
  <c r="AT12" i="4" s="1"/>
  <c r="AU12" i="4" s="1"/>
  <c r="AV12" i="4" s="1"/>
  <c r="AW12" i="4" s="1"/>
  <c r="AX12" i="4" s="1"/>
  <c r="AY12" i="4" s="1"/>
  <c r="AZ12" i="4" s="1"/>
  <c r="BA12" i="4" s="1"/>
  <c r="N6" i="4"/>
  <c r="O6" i="4" s="1"/>
  <c r="P16" i="5"/>
  <c r="Q16" i="5" s="1"/>
  <c r="Y15" i="5"/>
  <c r="Z15" i="5" s="1"/>
  <c r="AA15" i="5" s="1"/>
  <c r="AB15" i="5" s="1"/>
  <c r="AC15" i="5" s="1"/>
  <c r="AD15" i="5" s="1"/>
  <c r="AE15" i="5" s="1"/>
  <c r="AF15" i="5" s="1"/>
  <c r="AG15" i="5" s="1"/>
  <c r="AR18" i="5"/>
  <c r="AS18" i="5" s="1"/>
  <c r="AT18" i="5" s="1"/>
  <c r="AU18" i="5" s="1"/>
  <c r="AV18" i="5" s="1"/>
  <c r="AW18" i="5" s="1"/>
  <c r="AI17" i="5"/>
  <c r="AJ17" i="5" s="1"/>
  <c r="AK17" i="5" s="1"/>
  <c r="AL17" i="5" s="1"/>
  <c r="AM17" i="5" s="1"/>
  <c r="AN17" i="5" s="1"/>
  <c r="AO17" i="5" s="1"/>
  <c r="AP17" i="5" s="1"/>
  <c r="AQ17" i="5" s="1"/>
  <c r="Y19" i="5"/>
  <c r="Z19" i="5" s="1"/>
  <c r="AA19" i="5" s="1"/>
  <c r="AB19" i="5" s="1"/>
  <c r="AC19" i="5" s="1"/>
  <c r="AD19" i="5" s="1"/>
  <c r="AE19" i="5" s="1"/>
  <c r="AF19" i="5" s="1"/>
  <c r="AG19" i="5" s="1"/>
  <c r="AS15" i="5"/>
  <c r="AT15" i="5" s="1"/>
  <c r="AU15" i="5" s="1"/>
  <c r="AV15" i="5" s="1"/>
  <c r="AW15" i="5" s="1"/>
  <c r="AX15" i="5" s="1"/>
  <c r="AY15" i="5" s="1"/>
  <c r="AZ15" i="5" s="1"/>
  <c r="BA15" i="5" s="1"/>
  <c r="N10" i="5"/>
  <c r="O10" i="5" s="1"/>
  <c r="Y8" i="3"/>
  <c r="Z8" i="3" s="1"/>
  <c r="AA8" i="3" s="1"/>
  <c r="AB8" i="3" s="1"/>
  <c r="AC8" i="3" s="1"/>
  <c r="AD8" i="3" s="1"/>
  <c r="AE8" i="3" s="1"/>
  <c r="AF8" i="3" s="1"/>
  <c r="AG8" i="3" s="1"/>
  <c r="N7" i="3"/>
  <c r="O7" i="3" s="1"/>
  <c r="P7" i="3" s="1"/>
  <c r="Q7" i="3" s="1"/>
  <c r="R7" i="3" s="1"/>
  <c r="S7" i="3" s="1"/>
  <c r="T7" i="3" s="1"/>
  <c r="U7" i="3" s="1"/>
  <c r="V7" i="3" s="1"/>
  <c r="W7" i="3" s="1"/>
  <c r="X6" i="3"/>
  <c r="Y6" i="3" s="1"/>
  <c r="Z6" i="3" s="1"/>
  <c r="AA6" i="3" s="1"/>
  <c r="AB6" i="3" s="1"/>
  <c r="AC6" i="3" s="1"/>
  <c r="AD6" i="3" s="1"/>
  <c r="AE6" i="3" s="1"/>
  <c r="AF6" i="3" s="1"/>
  <c r="AG6" i="3" s="1"/>
  <c r="AS7" i="3"/>
  <c r="AT7" i="3" s="1"/>
  <c r="AU7" i="3" s="1"/>
  <c r="AV7" i="3" s="1"/>
  <c r="AW7" i="3" s="1"/>
  <c r="AX7" i="3" s="1"/>
  <c r="AY7" i="3" s="1"/>
  <c r="AZ7" i="3" s="1"/>
  <c r="BA7" i="3" s="1"/>
  <c r="X4" i="3"/>
  <c r="AH8" i="3"/>
  <c r="AI8" i="3" s="1"/>
  <c r="AJ8" i="3" s="1"/>
  <c r="AK8" i="3" s="1"/>
  <c r="AL8" i="3" s="1"/>
  <c r="AM8" i="3" s="1"/>
  <c r="AN8" i="3" s="1"/>
  <c r="AO8" i="3" s="1"/>
  <c r="AP8" i="3" s="1"/>
  <c r="AQ8" i="3" s="1"/>
  <c r="AS8" i="3"/>
  <c r="AT8" i="3" s="1"/>
  <c r="AU8" i="3" s="1"/>
  <c r="AV8" i="3" s="1"/>
  <c r="AW8" i="3" s="1"/>
  <c r="AX8" i="3" s="1"/>
  <c r="AY8" i="3" s="1"/>
  <c r="AZ8" i="3" s="1"/>
  <c r="BA8" i="3" s="1"/>
  <c r="E37" i="3"/>
  <c r="N6" i="3"/>
  <c r="O6" i="3" s="1"/>
  <c r="P6" i="3" s="1"/>
  <c r="Q6" i="3" s="1"/>
  <c r="R6" i="3" s="1"/>
  <c r="S6" i="3" s="1"/>
  <c r="T6" i="3" s="1"/>
  <c r="U6" i="3" s="1"/>
  <c r="V6" i="3" s="1"/>
  <c r="W6" i="3" s="1"/>
  <c r="AS13" i="3"/>
  <c r="AT13" i="3" s="1"/>
  <c r="AU13" i="3" s="1"/>
  <c r="AV13" i="3" s="1"/>
  <c r="AW13" i="3" s="1"/>
  <c r="AX13" i="3" s="1"/>
  <c r="AY13" i="3" s="1"/>
  <c r="AZ13" i="3" s="1"/>
  <c r="BA13" i="3" s="1"/>
  <c r="Y17" i="5"/>
  <c r="Z17" i="5" s="1"/>
  <c r="AA17" i="5" s="1"/>
  <c r="AB17" i="5" s="1"/>
  <c r="AC17" i="5" s="1"/>
  <c r="AD17" i="5" s="1"/>
  <c r="AE17" i="5" s="1"/>
  <c r="AF17" i="5" s="1"/>
  <c r="AG17" i="5" s="1"/>
  <c r="N18" i="5"/>
  <c r="O18" i="5" s="1"/>
  <c r="N17" i="5"/>
  <c r="O17" i="5" s="1"/>
  <c r="P17" i="5" s="1"/>
  <c r="Q17" i="5" s="1"/>
  <c r="Y18" i="5"/>
  <c r="Z18" i="5" s="1"/>
  <c r="AA18" i="5" s="1"/>
  <c r="AB18" i="5" s="1"/>
  <c r="AC18" i="5" s="1"/>
  <c r="AD18" i="5" s="1"/>
  <c r="AE18" i="5" s="1"/>
  <c r="AF18" i="5" s="1"/>
  <c r="AG18" i="5" s="1"/>
  <c r="N8" i="5"/>
  <c r="O8" i="5" s="1"/>
  <c r="P8" i="5" s="1"/>
  <c r="Q8" i="5" s="1"/>
  <c r="N14" i="5"/>
  <c r="O14" i="5" s="1"/>
  <c r="P14" i="5" s="1"/>
  <c r="Q14" i="5" s="1"/>
  <c r="Y6" i="5"/>
  <c r="Z6" i="5" s="1"/>
  <c r="AA6" i="5" s="1"/>
  <c r="AB6" i="5" s="1"/>
  <c r="AC6" i="5" s="1"/>
  <c r="AD6" i="5" s="1"/>
  <c r="AE6" i="5" s="1"/>
  <c r="AF6" i="5" s="1"/>
  <c r="AG6" i="5" s="1"/>
  <c r="AS6" i="5"/>
  <c r="AT6" i="5" s="1"/>
  <c r="AU6" i="5" s="1"/>
  <c r="AV6" i="5" s="1"/>
  <c r="AW6" i="5" s="1"/>
  <c r="AX6" i="5" s="1"/>
  <c r="AY6" i="5" s="1"/>
  <c r="AZ6" i="5" s="1"/>
  <c r="BA6" i="5" s="1"/>
  <c r="AS8" i="5"/>
  <c r="AT8" i="5" s="1"/>
  <c r="AU8" i="5" s="1"/>
  <c r="AV8" i="5" s="1"/>
  <c r="AW8" i="5" s="1"/>
  <c r="AX8" i="5" s="1"/>
  <c r="AY8" i="5" s="1"/>
  <c r="AZ8" i="5" s="1"/>
  <c r="BA8" i="5" s="1"/>
  <c r="AS14" i="5"/>
  <c r="AT14" i="5" s="1"/>
  <c r="AU14" i="5" s="1"/>
  <c r="AV14" i="5" s="1"/>
  <c r="AW14" i="5" s="1"/>
  <c r="AX14" i="5" s="1"/>
  <c r="AY14" i="5" s="1"/>
  <c r="AZ14" i="5" s="1"/>
  <c r="BA14" i="5" s="1"/>
  <c r="AI8" i="5"/>
  <c r="AJ8" i="5" s="1"/>
  <c r="AK8" i="5" s="1"/>
  <c r="AL8" i="5" s="1"/>
  <c r="AM8" i="5" s="1"/>
  <c r="AN8" i="5" s="1"/>
  <c r="AO8" i="5" s="1"/>
  <c r="AP8" i="5" s="1"/>
  <c r="AQ8" i="5" s="1"/>
  <c r="AS13" i="5"/>
  <c r="AT13" i="5" s="1"/>
  <c r="AU13" i="5" s="1"/>
  <c r="AV13" i="5" s="1"/>
  <c r="AW13" i="5" s="1"/>
  <c r="AX13" i="5" s="1"/>
  <c r="AY13" i="5" s="1"/>
  <c r="AZ13" i="5" s="1"/>
  <c r="BA13" i="5" s="1"/>
  <c r="Y13" i="5"/>
  <c r="Z13" i="5" s="1"/>
  <c r="AA13" i="5" s="1"/>
  <c r="AB13" i="5" s="1"/>
  <c r="AC13" i="5" s="1"/>
  <c r="AD13" i="5" s="1"/>
  <c r="AE13" i="5" s="1"/>
  <c r="AF13" i="5" s="1"/>
  <c r="AG13" i="5" s="1"/>
  <c r="Y10" i="5"/>
  <c r="Z10" i="5" s="1"/>
  <c r="AA10" i="5" s="1"/>
  <c r="AB10" i="5" s="1"/>
  <c r="AC10" i="5" s="1"/>
  <c r="AD10" i="5" s="1"/>
  <c r="AE10" i="5" s="1"/>
  <c r="AF10" i="5" s="1"/>
  <c r="AG10" i="5" s="1"/>
  <c r="N9" i="5"/>
  <c r="O9" i="5" s="1"/>
  <c r="P9" i="5" s="1"/>
  <c r="Q9" i="5" s="1"/>
  <c r="AS10" i="5"/>
  <c r="AT10" i="5" s="1"/>
  <c r="AU10" i="5" s="1"/>
  <c r="AV10" i="5" s="1"/>
  <c r="AW10" i="5" s="1"/>
  <c r="AX10" i="5" s="1"/>
  <c r="AY10" i="5" s="1"/>
  <c r="AZ10" i="5" s="1"/>
  <c r="BA10" i="5" s="1"/>
  <c r="AR19" i="5"/>
  <c r="AS19" i="5" s="1"/>
  <c r="AT19" i="5" s="1"/>
  <c r="AU19" i="5" s="1"/>
  <c r="AV19" i="5" s="1"/>
  <c r="AW19" i="5" s="1"/>
  <c r="AX19" i="5" s="1"/>
  <c r="AY19" i="5" s="1"/>
  <c r="AZ19" i="5" s="1"/>
  <c r="BA19" i="5" s="1"/>
  <c r="AI4" i="5"/>
  <c r="AJ4" i="5" s="1"/>
  <c r="N15" i="5"/>
  <c r="O15" i="5" s="1"/>
  <c r="Y9" i="5"/>
  <c r="Z9" i="5" s="1"/>
  <c r="AA9" i="5" s="1"/>
  <c r="AB9" i="5" s="1"/>
  <c r="AC9" i="5" s="1"/>
  <c r="AD9" i="5" s="1"/>
  <c r="AE9" i="5" s="1"/>
  <c r="AF9" i="5" s="1"/>
  <c r="AG9" i="5" s="1"/>
  <c r="X14" i="5"/>
  <c r="Y14" i="5" s="1"/>
  <c r="Z14" i="5" s="1"/>
  <c r="AA14" i="5" s="1"/>
  <c r="AB14" i="5" s="1"/>
  <c r="AC14" i="5" s="1"/>
  <c r="AD14" i="5" s="1"/>
  <c r="AE14" i="5" s="1"/>
  <c r="AF14" i="5" s="1"/>
  <c r="AG14" i="5" s="1"/>
  <c r="AS9" i="5"/>
  <c r="AT9" i="5" s="1"/>
  <c r="AU9" i="5" s="1"/>
  <c r="AV9" i="5" s="1"/>
  <c r="AW9" i="5" s="1"/>
  <c r="AX9" i="5" s="1"/>
  <c r="AY9" i="5" s="1"/>
  <c r="AZ9" i="5" s="1"/>
  <c r="BA9" i="5" s="1"/>
  <c r="N19" i="5"/>
  <c r="O19" i="5" s="1"/>
  <c r="Y12" i="5"/>
  <c r="Z12" i="5" s="1"/>
  <c r="AA12" i="5" s="1"/>
  <c r="AB12" i="5" s="1"/>
  <c r="AC12" i="5" s="1"/>
  <c r="AD12" i="5" s="1"/>
  <c r="AE12" i="5" s="1"/>
  <c r="AF12" i="5" s="1"/>
  <c r="AG12" i="5" s="1"/>
  <c r="AS12" i="5"/>
  <c r="AT12" i="5" s="1"/>
  <c r="AU12" i="5" s="1"/>
  <c r="AV12" i="5" s="1"/>
  <c r="AW12" i="5" s="1"/>
  <c r="AX12" i="5" s="1"/>
  <c r="AY12" i="5" s="1"/>
  <c r="AZ12" i="5" s="1"/>
  <c r="BA12" i="5" s="1"/>
  <c r="AI14" i="5"/>
  <c r="AJ14" i="5" s="1"/>
  <c r="AK14" i="5" s="1"/>
  <c r="AL14" i="5" s="1"/>
  <c r="AM14" i="5" s="1"/>
  <c r="AN14" i="5" s="1"/>
  <c r="AO14" i="5" s="1"/>
  <c r="AP14" i="5" s="1"/>
  <c r="AQ14" i="5" s="1"/>
  <c r="E39" i="5"/>
  <c r="AI6" i="4"/>
  <c r="AJ6" i="4" s="1"/>
  <c r="AK6" i="4" s="1"/>
  <c r="AL6" i="4" s="1"/>
  <c r="AM6" i="4" s="1"/>
  <c r="AN6" i="4" s="1"/>
  <c r="AO6" i="4" s="1"/>
  <c r="AP6" i="4" s="1"/>
  <c r="AQ6" i="4" s="1"/>
  <c r="AS4" i="4"/>
  <c r="AT4" i="4" s="1"/>
  <c r="X4" i="5"/>
  <c r="N4" i="5"/>
  <c r="N6" i="5"/>
  <c r="O6" i="5" s="1"/>
  <c r="AH6" i="5"/>
  <c r="AI6" i="5" s="1"/>
  <c r="AJ6" i="5" s="1"/>
  <c r="AK6" i="5" s="1"/>
  <c r="AL6" i="5" s="1"/>
  <c r="AM6" i="5" s="1"/>
  <c r="AN6" i="5" s="1"/>
  <c r="AO6" i="5" s="1"/>
  <c r="AP6" i="5" s="1"/>
  <c r="AQ6" i="5" s="1"/>
  <c r="N12" i="5"/>
  <c r="O12" i="5" s="1"/>
  <c r="AH12" i="5"/>
  <c r="AI12" i="5" s="1"/>
  <c r="AJ12" i="5" s="1"/>
  <c r="AK12" i="5" s="1"/>
  <c r="AL12" i="5" s="1"/>
  <c r="AM12" i="5" s="1"/>
  <c r="AN12" i="5" s="1"/>
  <c r="AO12" i="5" s="1"/>
  <c r="AP12" i="5" s="1"/>
  <c r="AQ12" i="5" s="1"/>
  <c r="N13" i="5"/>
  <c r="O13" i="5" s="1"/>
  <c r="AH13" i="5"/>
  <c r="AI13" i="5" s="1"/>
  <c r="AJ13" i="5" s="1"/>
  <c r="AK13" i="5" s="1"/>
  <c r="AL13" i="5" s="1"/>
  <c r="AM13" i="5" s="1"/>
  <c r="AN13" i="5" s="1"/>
  <c r="AO13" i="5" s="1"/>
  <c r="AP13" i="5" s="1"/>
  <c r="AQ13" i="5" s="1"/>
  <c r="X8" i="5"/>
  <c r="Y8" i="5" s="1"/>
  <c r="Z8" i="5" s="1"/>
  <c r="AA8" i="5" s="1"/>
  <c r="AB8" i="5" s="1"/>
  <c r="AC8" i="5" s="1"/>
  <c r="AD8" i="5" s="1"/>
  <c r="AE8" i="5" s="1"/>
  <c r="AF8" i="5" s="1"/>
  <c r="AG8" i="5" s="1"/>
  <c r="AH15" i="5"/>
  <c r="AI15" i="5" s="1"/>
  <c r="AJ15" i="5" s="1"/>
  <c r="AK15" i="5" s="1"/>
  <c r="AL15" i="5" s="1"/>
  <c r="AM15" i="5" s="1"/>
  <c r="AN15" i="5" s="1"/>
  <c r="AO15" i="5" s="1"/>
  <c r="AP15" i="5" s="1"/>
  <c r="AQ15" i="5" s="1"/>
  <c r="AH9" i="5"/>
  <c r="AI9" i="5" s="1"/>
  <c r="AJ9" i="5" s="1"/>
  <c r="AK9" i="5" s="1"/>
  <c r="AL9" i="5" s="1"/>
  <c r="AM9" i="5" s="1"/>
  <c r="AN9" i="5" s="1"/>
  <c r="AO9" i="5" s="1"/>
  <c r="AP9" i="5" s="1"/>
  <c r="AQ9" i="5" s="1"/>
  <c r="AS4" i="5"/>
  <c r="AH10" i="5"/>
  <c r="AI10" i="5" s="1"/>
  <c r="AJ10" i="5" s="1"/>
  <c r="AK10" i="5" s="1"/>
  <c r="AL10" i="5" s="1"/>
  <c r="AM10" i="5" s="1"/>
  <c r="AN10" i="5" s="1"/>
  <c r="AO10" i="5" s="1"/>
  <c r="AP10" i="5" s="1"/>
  <c r="AQ10" i="5" s="1"/>
  <c r="AS5" i="4"/>
  <c r="AT5" i="4" s="1"/>
  <c r="AU5" i="4" s="1"/>
  <c r="AV5" i="4" s="1"/>
  <c r="AW5" i="4" s="1"/>
  <c r="AX5" i="4" s="1"/>
  <c r="AY5" i="4" s="1"/>
  <c r="AZ5" i="4" s="1"/>
  <c r="BA5" i="4" s="1"/>
  <c r="N11" i="4"/>
  <c r="O11" i="4" s="1"/>
  <c r="N10" i="4"/>
  <c r="O10" i="4" s="1"/>
  <c r="AH5" i="4"/>
  <c r="AI5" i="4" s="1"/>
  <c r="AJ5" i="4" s="1"/>
  <c r="AK5" i="4" s="1"/>
  <c r="AL5" i="4" s="1"/>
  <c r="Y5" i="3"/>
  <c r="Z5" i="3" s="1"/>
  <c r="AA5" i="3" s="1"/>
  <c r="AB5" i="3" s="1"/>
  <c r="N5" i="3"/>
  <c r="O5" i="3" s="1"/>
  <c r="AS10" i="3"/>
  <c r="AT10" i="3" s="1"/>
  <c r="AU10" i="3" s="1"/>
  <c r="AV10" i="3" s="1"/>
  <c r="AW10" i="3" s="1"/>
  <c r="AX10" i="3" s="1"/>
  <c r="AY10" i="3" s="1"/>
  <c r="AZ10" i="3" s="1"/>
  <c r="BA10" i="3" s="1"/>
  <c r="N4" i="3"/>
  <c r="AS5" i="3"/>
  <c r="AT5" i="3" s="1"/>
  <c r="AU5" i="3" s="1"/>
  <c r="AV5" i="3" s="1"/>
  <c r="AW5" i="3" s="1"/>
  <c r="AX5" i="3" s="1"/>
  <c r="AY5" i="3" s="1"/>
  <c r="AZ5" i="3" s="1"/>
  <c r="BA5" i="3" s="1"/>
  <c r="AS12" i="3"/>
  <c r="AT12" i="3" s="1"/>
  <c r="AU12" i="3" s="1"/>
  <c r="AV12" i="3" s="1"/>
  <c r="AW12" i="3" s="1"/>
  <c r="AX12" i="3" s="1"/>
  <c r="AY12" i="3" s="1"/>
  <c r="AZ12" i="3" s="1"/>
  <c r="BA12" i="3" s="1"/>
  <c r="Y10" i="3"/>
  <c r="Z10" i="3" s="1"/>
  <c r="AA10" i="3" s="1"/>
  <c r="AB10" i="3" s="1"/>
  <c r="AC10" i="3" s="1"/>
  <c r="AD10" i="3" s="1"/>
  <c r="AE10" i="3" s="1"/>
  <c r="AF10" i="3" s="1"/>
  <c r="AG10" i="3" s="1"/>
  <c r="N8" i="3"/>
  <c r="O8" i="3" s="1"/>
  <c r="AS11" i="3"/>
  <c r="AT11" i="3" s="1"/>
  <c r="AU11" i="3" s="1"/>
  <c r="AV11" i="3" s="1"/>
  <c r="AW11" i="3" s="1"/>
  <c r="AX11" i="3" s="1"/>
  <c r="AY11" i="3" s="1"/>
  <c r="AZ11" i="3" s="1"/>
  <c r="BA11" i="3" s="1"/>
  <c r="AS4" i="3"/>
  <c r="E5" i="2"/>
  <c r="D10" i="2"/>
  <c r="E10" i="2" s="1"/>
  <c r="E9" i="2"/>
  <c r="E6" i="2"/>
  <c r="E7" i="2"/>
  <c r="E4" i="2"/>
  <c r="E12" i="2" s="1"/>
  <c r="G4" i="6" l="1"/>
  <c r="BL7" i="5"/>
  <c r="BN3" i="5"/>
  <c r="BM6" i="5"/>
  <c r="AM5" i="4"/>
  <c r="S5" i="4"/>
  <c r="T21" i="5"/>
  <c r="S22" i="5"/>
  <c r="AM5" i="5"/>
  <c r="AZ7" i="5"/>
  <c r="BA7" i="5" s="1"/>
  <c r="AX18" i="5"/>
  <c r="AY18" i="5" s="1"/>
  <c r="AZ18" i="5" s="1"/>
  <c r="BA18" i="5" s="1"/>
  <c r="AD7" i="5"/>
  <c r="P7" i="5"/>
  <c r="Q7" i="5" s="1"/>
  <c r="P10" i="5"/>
  <c r="Q10" i="5" s="1"/>
  <c r="AM5" i="3"/>
  <c r="AN5" i="3" s="1"/>
  <c r="AO5" i="3" s="1"/>
  <c r="AP5" i="3" s="1"/>
  <c r="AQ5" i="3" s="1"/>
  <c r="AC5" i="3"/>
  <c r="AD5" i="3" s="1"/>
  <c r="AE5" i="3" s="1"/>
  <c r="AF5" i="3" s="1"/>
  <c r="AG5" i="3" s="1"/>
  <c r="P7" i="4"/>
  <c r="Q7" i="4" s="1"/>
  <c r="R7" i="4" s="1"/>
  <c r="S7" i="4" s="1"/>
  <c r="T7" i="4" s="1"/>
  <c r="U7" i="4" s="1"/>
  <c r="V7" i="4" s="1"/>
  <c r="W7" i="4" s="1"/>
  <c r="P18" i="5"/>
  <c r="Q18" i="5" s="1"/>
  <c r="AR18" i="4"/>
  <c r="AR19" i="4" s="1"/>
  <c r="P6" i="4"/>
  <c r="Q6" i="4" s="1"/>
  <c r="R6" i="4" s="1"/>
  <c r="S6" i="4" s="1"/>
  <c r="T6" i="4" s="1"/>
  <c r="U6" i="4" s="1"/>
  <c r="V6" i="4" s="1"/>
  <c r="W6" i="4" s="1"/>
  <c r="P8" i="4"/>
  <c r="Q8" i="4" s="1"/>
  <c r="R8" i="4" s="1"/>
  <c r="S8" i="4" s="1"/>
  <c r="T8" i="4" s="1"/>
  <c r="U8" i="4" s="1"/>
  <c r="V8" i="4" s="1"/>
  <c r="W8" i="4" s="1"/>
  <c r="Y18" i="4"/>
  <c r="X18" i="4"/>
  <c r="X19" i="4" s="1"/>
  <c r="Z4" i="4"/>
  <c r="AA4" i="4" s="1"/>
  <c r="AB4" i="4" s="1"/>
  <c r="AH18" i="3"/>
  <c r="AH19" i="3" s="1"/>
  <c r="AR18" i="3"/>
  <c r="AR19" i="3" s="1"/>
  <c r="P19" i="5"/>
  <c r="Q19" i="5" s="1"/>
  <c r="AR20" i="5"/>
  <c r="AR21" i="5" s="1"/>
  <c r="P15" i="5"/>
  <c r="Q15" i="5" s="1"/>
  <c r="AT4" i="5"/>
  <c r="AS20" i="5"/>
  <c r="N20" i="5"/>
  <c r="N21" i="5" s="1"/>
  <c r="O4" i="5"/>
  <c r="AH20" i="5"/>
  <c r="AH21" i="5" s="1"/>
  <c r="P13" i="5"/>
  <c r="Q13" i="5" s="1"/>
  <c r="P12" i="5"/>
  <c r="Q12" i="5" s="1"/>
  <c r="P6" i="5"/>
  <c r="Q6" i="5" s="1"/>
  <c r="AJ20" i="5"/>
  <c r="AK4" i="5"/>
  <c r="AL4" i="5" s="1"/>
  <c r="AM4" i="5" s="1"/>
  <c r="AN4" i="5" s="1"/>
  <c r="AO4" i="5" s="1"/>
  <c r="AP4" i="5" s="1"/>
  <c r="AQ4" i="5" s="1"/>
  <c r="Y4" i="5"/>
  <c r="X20" i="5"/>
  <c r="X21" i="5" s="1"/>
  <c r="AI20" i="5"/>
  <c r="AT18" i="4"/>
  <c r="AU4" i="4"/>
  <c r="AV4" i="4" s="1"/>
  <c r="N18" i="4"/>
  <c r="N19" i="4" s="1"/>
  <c r="N20" i="4" s="1"/>
  <c r="AS18" i="4"/>
  <c r="AH18" i="4"/>
  <c r="AH19" i="4" s="1"/>
  <c r="P10" i="4"/>
  <c r="Q10" i="4" s="1"/>
  <c r="R10" i="4" s="1"/>
  <c r="S10" i="4" s="1"/>
  <c r="T10" i="4" s="1"/>
  <c r="U10" i="4" s="1"/>
  <c r="V10" i="4" s="1"/>
  <c r="W10" i="4" s="1"/>
  <c r="AJ18" i="4"/>
  <c r="AK4" i="4"/>
  <c r="AL4" i="4" s="1"/>
  <c r="AM4" i="4" s="1"/>
  <c r="AN4" i="4" s="1"/>
  <c r="AO4" i="4" s="1"/>
  <c r="AP4" i="4" s="1"/>
  <c r="AQ4" i="4" s="1"/>
  <c r="P11" i="4"/>
  <c r="Q11" i="4" s="1"/>
  <c r="R11" i="4" s="1"/>
  <c r="S11" i="4" s="1"/>
  <c r="T11" i="4" s="1"/>
  <c r="U11" i="4" s="1"/>
  <c r="V11" i="4" s="1"/>
  <c r="W11" i="4" s="1"/>
  <c r="AI18" i="4"/>
  <c r="O18" i="4"/>
  <c r="P4" i="4"/>
  <c r="X18" i="3"/>
  <c r="X19" i="3" s="1"/>
  <c r="AS18" i="3"/>
  <c r="P5" i="3"/>
  <c r="Q5" i="3" s="1"/>
  <c r="R5" i="3" s="1"/>
  <c r="Y4" i="3"/>
  <c r="Y18" i="3" s="1"/>
  <c r="P8" i="3"/>
  <c r="Q8" i="3" s="1"/>
  <c r="R8" i="3" s="1"/>
  <c r="S8" i="3" s="1"/>
  <c r="T8" i="3" s="1"/>
  <c r="U8" i="3" s="1"/>
  <c r="V8" i="3" s="1"/>
  <c r="W8" i="3" s="1"/>
  <c r="P10" i="3"/>
  <c r="Q10" i="3" s="1"/>
  <c r="R10" i="3" s="1"/>
  <c r="S10" i="3" s="1"/>
  <c r="T10" i="3" s="1"/>
  <c r="U10" i="3" s="1"/>
  <c r="V10" i="3" s="1"/>
  <c r="W10" i="3" s="1"/>
  <c r="AI18" i="3"/>
  <c r="AT4" i="3"/>
  <c r="AT18" i="3" s="1"/>
  <c r="N18" i="3"/>
  <c r="N19" i="3" s="1"/>
  <c r="N20" i="3" s="1"/>
  <c r="B8" i="6" s="1"/>
  <c r="O4" i="3"/>
  <c r="AK4" i="3"/>
  <c r="AL4" i="3" s="1"/>
  <c r="AM4" i="3" s="1"/>
  <c r="BN6" i="5" l="1"/>
  <c r="BO3" i="5"/>
  <c r="H4" i="6"/>
  <c r="BM7" i="5"/>
  <c r="T5" i="4"/>
  <c r="AB18" i="4"/>
  <c r="AC4" i="4"/>
  <c r="AM18" i="4"/>
  <c r="AN5" i="4"/>
  <c r="AW4" i="4"/>
  <c r="AV18" i="4"/>
  <c r="AL18" i="4"/>
  <c r="U21" i="5"/>
  <c r="T22" i="5"/>
  <c r="AM20" i="5"/>
  <c r="AN5" i="5"/>
  <c r="AL20" i="5"/>
  <c r="AE7" i="5"/>
  <c r="AM18" i="3"/>
  <c r="AN4" i="3"/>
  <c r="AL18" i="3"/>
  <c r="S5" i="3"/>
  <c r="Y19" i="4"/>
  <c r="AS19" i="3"/>
  <c r="AT19" i="3" s="1"/>
  <c r="AS19" i="4"/>
  <c r="AT19" i="4" s="1"/>
  <c r="Z18" i="4"/>
  <c r="AS21" i="5"/>
  <c r="N22" i="5"/>
  <c r="O19" i="4"/>
  <c r="AI21" i="5"/>
  <c r="AJ21" i="5" s="1"/>
  <c r="AI19" i="4"/>
  <c r="AJ19" i="4" s="1"/>
  <c r="Z4" i="5"/>
  <c r="Y20" i="5"/>
  <c r="Y21" i="5" s="1"/>
  <c r="O20" i="5"/>
  <c r="O21" i="5" s="1"/>
  <c r="P4" i="5"/>
  <c r="AK20" i="5"/>
  <c r="AU4" i="5"/>
  <c r="AV4" i="5" s="1"/>
  <c r="AT20" i="5"/>
  <c r="AA18" i="4"/>
  <c r="P18" i="4"/>
  <c r="Q4" i="4"/>
  <c r="AU18" i="4"/>
  <c r="AK18" i="4"/>
  <c r="O18" i="3"/>
  <c r="O19" i="3" s="1"/>
  <c r="O20" i="3" s="1"/>
  <c r="C8" i="6" s="1"/>
  <c r="P4" i="3"/>
  <c r="AU4" i="3"/>
  <c r="AJ18" i="3"/>
  <c r="AI19" i="3"/>
  <c r="Z4" i="3"/>
  <c r="Z18" i="3" s="1"/>
  <c r="Y19" i="3"/>
  <c r="BN7" i="5" l="1"/>
  <c r="I4" i="6"/>
  <c r="BP3" i="5"/>
  <c r="BP6" i="5" s="1"/>
  <c r="BO6" i="5"/>
  <c r="AX4" i="4"/>
  <c r="AW18" i="4"/>
  <c r="AN18" i="4"/>
  <c r="AO5" i="4"/>
  <c r="AC18" i="4"/>
  <c r="AD4" i="4"/>
  <c r="U5" i="4"/>
  <c r="Q18" i="4"/>
  <c r="R4" i="4"/>
  <c r="V21" i="5"/>
  <c r="U22" i="5"/>
  <c r="Z19" i="4"/>
  <c r="AA19" i="4" s="1"/>
  <c r="AB19" i="4" s="1"/>
  <c r="AW4" i="5"/>
  <c r="AV20" i="5"/>
  <c r="AN20" i="5"/>
  <c r="AO5" i="5"/>
  <c r="AF7" i="5"/>
  <c r="AU18" i="3"/>
  <c r="AU19" i="3" s="1"/>
  <c r="AV4" i="3"/>
  <c r="AN18" i="3"/>
  <c r="AO4" i="3"/>
  <c r="T5" i="3"/>
  <c r="AU19" i="4"/>
  <c r="AV19" i="4" s="1"/>
  <c r="O20" i="4"/>
  <c r="AT21" i="5"/>
  <c r="O22" i="5"/>
  <c r="P19" i="4"/>
  <c r="P20" i="4" s="1"/>
  <c r="AK19" i="4"/>
  <c r="AL19" i="4" s="1"/>
  <c r="AM19" i="4" s="1"/>
  <c r="AN19" i="4" s="1"/>
  <c r="AU20" i="5"/>
  <c r="P20" i="5"/>
  <c r="P21" i="5" s="1"/>
  <c r="P22" i="5" s="1"/>
  <c r="Q4" i="5"/>
  <c r="Q20" i="5" s="1"/>
  <c r="AK21" i="5"/>
  <c r="Z20" i="5"/>
  <c r="Z21" i="5" s="1"/>
  <c r="AA4" i="5"/>
  <c r="AB4" i="5" s="1"/>
  <c r="AK18" i="3"/>
  <c r="AJ19" i="3"/>
  <c r="P18" i="3"/>
  <c r="P19" i="3" s="1"/>
  <c r="P20" i="3" s="1"/>
  <c r="D8" i="6" s="1"/>
  <c r="Q4" i="3"/>
  <c r="Z19" i="3"/>
  <c r="AA4" i="3"/>
  <c r="AW19" i="4" l="1"/>
  <c r="BO7" i="5"/>
  <c r="J4" i="6"/>
  <c r="AC19" i="4"/>
  <c r="V5" i="4"/>
  <c r="W5" i="4" s="1"/>
  <c r="AO18" i="4"/>
  <c r="AO19" i="4" s="1"/>
  <c r="AP5" i="4"/>
  <c r="AD18" i="4"/>
  <c r="AD19" i="4" s="1"/>
  <c r="AE4" i="4"/>
  <c r="S4" i="4"/>
  <c r="R18" i="4"/>
  <c r="AX18" i="4"/>
  <c r="AY4" i="4"/>
  <c r="V22" i="5"/>
  <c r="W21" i="5"/>
  <c r="W22" i="5" s="1"/>
  <c r="AX4" i="5"/>
  <c r="AW20" i="5"/>
  <c r="AC4" i="5"/>
  <c r="AB20" i="5"/>
  <c r="AO20" i="5"/>
  <c r="AP5" i="5"/>
  <c r="AL21" i="5"/>
  <c r="AM21" i="5" s="1"/>
  <c r="AN21" i="5" s="1"/>
  <c r="AO21" i="5" s="1"/>
  <c r="AG7" i="5"/>
  <c r="AW4" i="3"/>
  <c r="AV18" i="3"/>
  <c r="AV19" i="3" s="1"/>
  <c r="AO18" i="3"/>
  <c r="AP4" i="3"/>
  <c r="AA18" i="3"/>
  <c r="AA19" i="3" s="1"/>
  <c r="AB4" i="3"/>
  <c r="Q18" i="3"/>
  <c r="Q19" i="3" s="1"/>
  <c r="R4" i="3"/>
  <c r="U5" i="3"/>
  <c r="AU21" i="5"/>
  <c r="Q21" i="5"/>
  <c r="Q22" i="5" s="1"/>
  <c r="Q19" i="4"/>
  <c r="Q20" i="4" s="1"/>
  <c r="AA20" i="5"/>
  <c r="AA21" i="5" s="1"/>
  <c r="AK19" i="3"/>
  <c r="AL19" i="3" s="1"/>
  <c r="AM19" i="3" s="1"/>
  <c r="AN19" i="3" s="1"/>
  <c r="AX19" i="4" l="1"/>
  <c r="BP7" i="5"/>
  <c r="K4" i="6"/>
  <c r="R19" i="4"/>
  <c r="AF4" i="4"/>
  <c r="AE18" i="4"/>
  <c r="AE19" i="4" s="1"/>
  <c r="AP18" i="4"/>
  <c r="AP19" i="4" s="1"/>
  <c r="AQ5" i="4"/>
  <c r="AQ18" i="4" s="1"/>
  <c r="T4" i="4"/>
  <c r="S18" i="4"/>
  <c r="S19" i="4" s="1"/>
  <c r="R20" i="4"/>
  <c r="AY18" i="4"/>
  <c r="AZ4" i="4"/>
  <c r="AP20" i="5"/>
  <c r="AP21" i="5" s="1"/>
  <c r="AQ5" i="5"/>
  <c r="AQ20" i="5" s="1"/>
  <c r="AB21" i="5"/>
  <c r="AD4" i="5"/>
  <c r="AC20" i="5"/>
  <c r="AY4" i="5"/>
  <c r="AX20" i="5"/>
  <c r="AV21" i="5"/>
  <c r="AW21" i="5" s="1"/>
  <c r="AX21" i="5" s="1"/>
  <c r="AW18" i="3"/>
  <c r="AW19" i="3" s="1"/>
  <c r="AX4" i="3"/>
  <c r="AO19" i="3"/>
  <c r="AQ4" i="3"/>
  <c r="AQ18" i="3" s="1"/>
  <c r="AP18" i="3"/>
  <c r="AC4" i="3"/>
  <c r="AB18" i="3"/>
  <c r="AB19" i="3" s="1"/>
  <c r="V5" i="3"/>
  <c r="S4" i="3"/>
  <c r="R18" i="3"/>
  <c r="R19" i="3" s="1"/>
  <c r="Q20" i="3"/>
  <c r="E8" i="6" s="1"/>
  <c r="AY19" i="4" l="1"/>
  <c r="AQ19" i="4"/>
  <c r="BF4" i="4" s="1"/>
  <c r="BG4" i="4" s="1"/>
  <c r="BH4" i="4" s="1"/>
  <c r="BI4" i="4" s="1"/>
  <c r="BJ4" i="4" s="1"/>
  <c r="BK4" i="4" s="1"/>
  <c r="S20" i="4"/>
  <c r="AZ18" i="4"/>
  <c r="AZ19" i="4" s="1"/>
  <c r="BA4" i="4"/>
  <c r="BA18" i="4" s="1"/>
  <c r="U4" i="4"/>
  <c r="T18" i="4"/>
  <c r="T19" i="4" s="1"/>
  <c r="AG4" i="4"/>
  <c r="AG18" i="4" s="1"/>
  <c r="AF18" i="4"/>
  <c r="AF19" i="4" s="1"/>
  <c r="AG19" i="4" s="1"/>
  <c r="BF3" i="4" s="1"/>
  <c r="AC21" i="5"/>
  <c r="AQ21" i="5"/>
  <c r="BF4" i="5" s="1"/>
  <c r="BG4" i="5" s="1"/>
  <c r="BH4" i="5" s="1"/>
  <c r="BI4" i="5" s="1"/>
  <c r="BJ4" i="5" s="1"/>
  <c r="AZ4" i="5"/>
  <c r="AY20" i="5"/>
  <c r="AY21" i="5" s="1"/>
  <c r="AE4" i="5"/>
  <c r="AD20" i="5"/>
  <c r="AP19" i="3"/>
  <c r="AQ19" i="3" s="1"/>
  <c r="BF4" i="3" s="1"/>
  <c r="BG4" i="3" s="1"/>
  <c r="BH4" i="3" s="1"/>
  <c r="BI4" i="3" s="1"/>
  <c r="BJ4" i="3" s="1"/>
  <c r="BK4" i="3" s="1"/>
  <c r="BL4" i="3" s="1"/>
  <c r="BM4" i="3" s="1"/>
  <c r="BN4" i="3" s="1"/>
  <c r="BO4" i="3" s="1"/>
  <c r="BP4" i="3" s="1"/>
  <c r="AY4" i="3"/>
  <c r="AX18" i="3"/>
  <c r="AX19" i="3" s="1"/>
  <c r="AD4" i="3"/>
  <c r="AC18" i="3"/>
  <c r="AC19" i="3" s="1"/>
  <c r="R20" i="3"/>
  <c r="F8" i="6" s="1"/>
  <c r="T4" i="3"/>
  <c r="S18" i="3"/>
  <c r="S19" i="3" s="1"/>
  <c r="W5" i="3"/>
  <c r="A1" i="5"/>
  <c r="BL4" i="4" l="1"/>
  <c r="BG3" i="4"/>
  <c r="T20" i="4"/>
  <c r="V4" i="4"/>
  <c r="U18" i="4"/>
  <c r="U19" i="4" s="1"/>
  <c r="BA19" i="4"/>
  <c r="BF5" i="4" s="1"/>
  <c r="BG5" i="4" s="1"/>
  <c r="BH5" i="4" s="1"/>
  <c r="BI5" i="4" s="1"/>
  <c r="BJ5" i="4" s="1"/>
  <c r="BK5" i="4" s="1"/>
  <c r="BL5" i="4" s="1"/>
  <c r="BM5" i="4" s="1"/>
  <c r="BN5" i="4" s="1"/>
  <c r="BO5" i="4" s="1"/>
  <c r="AD21" i="5"/>
  <c r="AF4" i="5"/>
  <c r="AE20" i="5"/>
  <c r="AE21" i="5" s="1"/>
  <c r="BA4" i="5"/>
  <c r="BA20" i="5" s="1"/>
  <c r="AZ20" i="5"/>
  <c r="AZ21" i="5" s="1"/>
  <c r="AZ4" i="3"/>
  <c r="AY18" i="3"/>
  <c r="AY19" i="3" s="1"/>
  <c r="AD18" i="3"/>
  <c r="AD19" i="3" s="1"/>
  <c r="AE4" i="3"/>
  <c r="S20" i="3"/>
  <c r="G8" i="6" s="1"/>
  <c r="U4" i="3"/>
  <c r="T18" i="3"/>
  <c r="T19" i="3" s="1"/>
  <c r="BM4" i="4" l="1"/>
  <c r="BN4" i="4" s="1"/>
  <c r="BO4" i="4" s="1"/>
  <c r="U20" i="4"/>
  <c r="V18" i="4"/>
  <c r="V19" i="4" s="1"/>
  <c r="W4" i="4"/>
  <c r="W18" i="4" s="1"/>
  <c r="BF6" i="4"/>
  <c r="BF7" i="4" s="1"/>
  <c r="BH3" i="4"/>
  <c r="BG6" i="4"/>
  <c r="BA21" i="5"/>
  <c r="BF5" i="5" s="1"/>
  <c r="BG5" i="5" s="1"/>
  <c r="BH5" i="5" s="1"/>
  <c r="BI5" i="5" s="1"/>
  <c r="BJ5" i="5" s="1"/>
  <c r="AG4" i="5"/>
  <c r="AG20" i="5" s="1"/>
  <c r="AF20" i="5"/>
  <c r="AF21" i="5" s="1"/>
  <c r="BA4" i="3"/>
  <c r="BA18" i="3" s="1"/>
  <c r="AZ18" i="3"/>
  <c r="AZ19" i="3" s="1"/>
  <c r="AF4" i="3"/>
  <c r="AE18" i="3"/>
  <c r="AE19" i="3" s="1"/>
  <c r="T20" i="3"/>
  <c r="H8" i="6" s="1"/>
  <c r="V4" i="3"/>
  <c r="U18" i="3"/>
  <c r="U19" i="3" s="1"/>
  <c r="W19" i="4" l="1"/>
  <c r="V20" i="4"/>
  <c r="BI3" i="4"/>
  <c r="BH6" i="4"/>
  <c r="BG7" i="4"/>
  <c r="B2" i="6"/>
  <c r="AG21" i="5"/>
  <c r="BF3" i="5" s="1"/>
  <c r="BA19" i="3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BP5" i="3" s="1"/>
  <c r="AF18" i="3"/>
  <c r="AF19" i="3" s="1"/>
  <c r="AG4" i="3"/>
  <c r="AG18" i="3" s="1"/>
  <c r="U20" i="3"/>
  <c r="I8" i="6" s="1"/>
  <c r="W4" i="3"/>
  <c r="W18" i="3" s="1"/>
  <c r="V18" i="3"/>
  <c r="V19" i="3" s="1"/>
  <c r="C2" i="6" l="1"/>
  <c r="BH7" i="4"/>
  <c r="BI6" i="4"/>
  <c r="BJ3" i="4"/>
  <c r="W20" i="4"/>
  <c r="A1" i="4"/>
  <c r="BG3" i="5"/>
  <c r="BF6" i="5"/>
  <c r="BF7" i="5" s="1"/>
  <c r="AG19" i="3"/>
  <c r="BF3" i="3" s="1"/>
  <c r="V20" i="3"/>
  <c r="J8" i="6" s="1"/>
  <c r="W19" i="3"/>
  <c r="BJ6" i="4" l="1"/>
  <c r="BK3" i="4"/>
  <c r="D2" i="6"/>
  <c r="BI7" i="4"/>
  <c r="B4" i="6"/>
  <c r="BH3" i="5"/>
  <c r="BG6" i="5"/>
  <c r="BG7" i="5" s="1"/>
  <c r="BG3" i="3"/>
  <c r="BF6" i="3"/>
  <c r="BF7" i="3" s="1"/>
  <c r="W20" i="3"/>
  <c r="K8" i="6" s="1"/>
  <c r="A1" i="3"/>
  <c r="BL3" i="4" l="1"/>
  <c r="BK6" i="4"/>
  <c r="BK7" i="4" s="1"/>
  <c r="BJ7" i="4"/>
  <c r="E2" i="6"/>
  <c r="C4" i="6"/>
  <c r="BI3" i="5"/>
  <c r="BH6" i="5"/>
  <c r="BH7" i="5" s="1"/>
  <c r="B3" i="6"/>
  <c r="BG6" i="3"/>
  <c r="BG7" i="3" s="1"/>
  <c r="BH3" i="3"/>
  <c r="G2" i="6" l="1"/>
  <c r="BM3" i="4"/>
  <c r="BL6" i="4"/>
  <c r="BL7" i="4" s="1"/>
  <c r="B1" i="4"/>
  <c r="F2" i="6"/>
  <c r="BI6" i="5"/>
  <c r="BI7" i="5" s="1"/>
  <c r="BJ3" i="5"/>
  <c r="BJ6" i="5" s="1"/>
  <c r="D4" i="6"/>
  <c r="C3" i="6"/>
  <c r="BH6" i="3"/>
  <c r="BH7" i="3" s="1"/>
  <c r="D3" i="6" s="1"/>
  <c r="BI3" i="3"/>
  <c r="H2" i="6" l="1"/>
  <c r="BN3" i="4"/>
  <c r="BM6" i="4"/>
  <c r="BM7" i="4" s="1"/>
  <c r="BJ7" i="5"/>
  <c r="E4" i="6"/>
  <c r="BI6" i="3"/>
  <c r="BI7" i="3" s="1"/>
  <c r="E3" i="6" s="1"/>
  <c r="BJ3" i="3"/>
  <c r="I2" i="6" l="1"/>
  <c r="BO3" i="4"/>
  <c r="BO6" i="4" s="1"/>
  <c r="BN6" i="4"/>
  <c r="BN7" i="4" s="1"/>
  <c r="BJ6" i="3"/>
  <c r="BJ7" i="3" s="1"/>
  <c r="F3" i="6" s="1"/>
  <c r="BK3" i="3"/>
  <c r="F4" i="6"/>
  <c r="B1" i="5"/>
  <c r="J2" i="6" l="1"/>
  <c r="BO7" i="4"/>
  <c r="K2" i="6" s="1"/>
  <c r="BL3" i="3"/>
  <c r="BK6" i="3"/>
  <c r="BK7" i="3" s="1"/>
  <c r="B1" i="3"/>
  <c r="G3" i="6" l="1"/>
  <c r="BL6" i="3"/>
  <c r="BL7" i="3" s="1"/>
  <c r="BM3" i="3"/>
  <c r="H3" i="6" l="1"/>
  <c r="BN3" i="3"/>
  <c r="BM6" i="3"/>
  <c r="BM7" i="3" s="1"/>
  <c r="I3" i="6" l="1"/>
  <c r="BN6" i="3"/>
  <c r="BN7" i="3" s="1"/>
  <c r="BO3" i="3"/>
  <c r="J3" i="6" l="1"/>
  <c r="BP3" i="3"/>
  <c r="BP6" i="3" s="1"/>
  <c r="BO6" i="3"/>
  <c r="BO7" i="3" s="1"/>
  <c r="BP7" i="3" l="1"/>
  <c r="K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tc={E1D5F247-9DB7-436F-A2D0-B401A1393A07}</author>
    <author>tc={BC7B4D84-2556-4021-97D1-C86D3D5ABF17}</author>
    <author>tc={FEFFB46A-EC50-4ADF-BA73-5DDDAF31E811}</author>
    <author>tc={7DE5740B-4985-4566-B37D-FC56F6C26CAF}</author>
    <author>tc={C4EDCEE3-484B-4161-A25B-B5FB45496781}</author>
    <author>tc={B35B2C80-13DE-4064-87F5-41C3832DDE42}</author>
    <author>tc={5E32051E-0810-40B4-B7BB-00019DB412B7}</author>
    <author>tc={964F2985-3DC5-4199-B98F-94904D25EC61}</author>
    <author>tc={383AA3C8-E0AA-445B-9215-224BB9512515}</author>
    <author>tc={FC4D6A66-FFDD-4575-82E1-5DF040EFE0CA}</author>
    <author>tc={6A4469EF-C272-4D81-92B2-152EBE663E85}</author>
    <author>tc={95D64426-A224-43CA-A83D-80BC8145EA7E}</author>
    <author>tc={6C5C853C-0A28-456E-AF06-3E81621B5112}</author>
    <author>tc={D9068E1C-0E52-483E-BFAE-69405A5C5D74}</author>
    <author>tc={2B31C441-3B86-4A16-A12A-BEB317557D15}</author>
    <author>tc={AF71C516-91B3-47B1-9732-335E4C0E0AC9}</author>
  </authors>
  <commentList>
    <comment ref="B1" authorId="0" shapeId="0" xr:uid="{E1D5F247-9DB7-436F-A2D0-B401A1393A07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of (primary outcomes average + secondary outcomes average + Te Tiriti average)</t>
      </text>
    </comment>
    <comment ref="J1" authorId="1" shapeId="0" xr:uid="{BC7B4D84-2556-4021-97D1-C86D3D5ABF1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would not have occurred without the activity=0%
The outcome would have occurred but only to a limited extent=25%
The outcome would have occurred in part anyway=50%
The outcome would have occurred mostly anyway=75%
The outcome occurred anyway =100%
https://www.niaa.gov.au/sites/default/files/publications/indigenous/Drum-Atweme/drum_atweme_forecast_sroi_report-app5.htm</t>
      </text>
    </comment>
    <comment ref="K1" authorId="2" shapeId="0" xr:uid="{FEFFB46A-EC50-4ADF-BA73-5DDDAF31E81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is completely a result of the activity and no other programs or organisations contributed=0%
Other organisations and people have some minor role to play in generating the outcome=25%
Other organisations and people have a role to play in generating the outcome to some extent=50%
Other organisations and people have a significant role to play in generating the outcome=75%
The outcome is completely a result of other people or organisations=100%
https://www.niaa.gov.au/sites/default/files/publications/indigenous/Drum-Atweme/drum_atweme_forecast_sroi_report-app5.htm</t>
      </text>
    </comment>
    <comment ref="L1" authorId="3" shapeId="0" xr:uid="{7DE5740B-4985-4566-B37D-FC56F6C26CA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did not displace another outcome=0%
The outcome displaced another outcome to a limited extent=25%
The outcome partially displaced another outcome=50%
The outcome displaced another outcome to a significant extent=75%
The outcome completely displaced another outcome=100%
https://www.niaa.gov.au/sites/default/files/publications/indigenous/Drum-Atweme/drum_atweme_forecast_sroi_report-app5.htm</t>
      </text>
    </comment>
    <comment ref="M1" authorId="4" shapeId="0" xr:uid="{C4EDCEE3-484B-4161-A25B-B5FB4549678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lasts for the whole period of time assigned to it=0%
The outcome drops off by 25% per year from year 2 on=25%
The outcome drops off by 50% per year from year 2 on=50%
The outcome drops off by 75% per year from year 2 on=75%
The outcome drops off completely by the end of the time period=100%
https://www.niaa.gov.au/sites/default/files/publications/indigenous/Drum-Atweme/drum_atweme_forecast_sroi_report-app5.htm</t>
      </text>
    </comment>
    <comment ref="D2" authorId="5" shapeId="0" xr:uid="{B35B2C80-13DE-4064-87F5-41C3832DDE42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whānau benefitting</t>
      </text>
    </comment>
    <comment ref="J2" authorId="6" shapeId="0" xr:uid="{5E32051E-0810-40B4-B7BB-00019DB412B7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would have happened without the activity</t>
      </text>
    </comment>
    <comment ref="K2" authorId="7" shapeId="0" xr:uid="{964F2985-3DC5-4199-B98F-94904D25EC61}">
      <text>
        <t>[Threaded comment]
Your version of Excel allows you to read this threaded comment; however, any edits to it will get removed if the file is opened in a newer version of Excel. Learn more: https://go.microsoft.com/fwlink/?linkid=870924
Comment:
    Who else contributed to the change?
What is within your sphere of influence.</t>
      </text>
    </comment>
    <comment ref="L2" authorId="8" shapeId="0" xr:uid="{383AA3C8-E0AA-445B-9215-224BB9512515}">
      <text>
        <t>[Threaded comment]
Your version of Excel allows you to read this threaded comment; however, any edits to it will get removed if the file is opened in a newer version of Excel. Learn more: https://go.microsoft.com/fwlink/?linkid=870924
Comment:
    Displacement/substitution effect are benefits claimed by the project are at the expense of others outside the project</t>
      </text>
    </comment>
    <comment ref="M2" authorId="9" shapeId="0" xr:uid="{FC4D6A66-FFDD-4575-82E1-5DF040EFE0CA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over time</t>
      </text>
    </comment>
    <comment ref="B5" authorId="10" shapeId="0" xr:uid="{6A4469EF-C272-4D81-92B2-152EBE663E85}">
      <text>
        <t>[Threaded comment]
Your version of Excel allows you to read this threaded comment; however, any edits to it will get removed if the file is opened in a newer version of Excel. Learn more: https://go.microsoft.com/fwlink/?linkid=870924
Comment:
    Victim of discrimination (general population)	-7,408</t>
      </text>
    </comment>
    <comment ref="B6" authorId="11" shapeId="0" xr:uid="{95D64426-A224-43CA-A83D-80BC8145EA7E}">
      <text>
        <t>[Threaded comment]
Your version of Excel allows you to read this threaded comment; however, any edits to it will get removed if the file is opened in a newer version of Excel. Learn more: https://go.microsoft.com/fwlink/?linkid=870924
Comment:
“Overall, how satisfied are you with your life nowadays?” 
WELLBY: one point change in life satisfaction (0-10 scale) - midpoint	15,878</t>
      </text>
    </comment>
    <comment ref="B7" authorId="12" shapeId="0" xr:uid="{6C5C853C-0A28-456E-AF06-3E81621B5112}">
      <text>
        <t>[Threaded comment]
Your version of Excel allows you to read this threaded comment; however, any edits to it will get removed if the file is opened in a newer version of Excel. Learn more: https://go.microsoft.com/fwlink/?linkid=870924
Comment:
    In the last four weeks, how often have you felt isolated from others?
All of the time
most of the time
some of the time
a little of the time
none of the time</t>
      </text>
    </comment>
    <comment ref="B10" authorId="13" shapeId="0" xr:uid="{D9068E1C-0E52-483E-BFAE-69405A5C5D74}">
      <text>
        <t>[Threaded comment]
Your version of Excel allows you to read this threaded comment; however, any edits to it will get removed if the file is opened in a newer version of Excel. Learn more: https://go.microsoft.com/fwlink/?linkid=870924
Comment:
    Unemployment (general population)	-8,718</t>
      </text>
    </comment>
    <comment ref="B11" authorId="14" shapeId="0" xr:uid="{2B31C441-3B86-4A16-A12A-BEB317557D15}">
      <text>
        <t>[Threaded comment]
Your version of Excel allows you to read this threaded comment; however, any edits to it will get removed if the file is opened in a newer version of Excel. Learn more: https://go.microsoft.com/fwlink/?linkid=870924
Comment:
    25% of Income tax and ACC levy: Marginal value - No qualification to Upper secondary school qualification	312</t>
      </text>
    </comment>
    <comment ref="B13" authorId="15" shapeId="0" xr:uid="{AF71C516-91B3-47B1-9732-335E4C0E0AC9}">
      <text>
        <t>[Threaded comment]
Your version of Excel allows you to read this threaded comment; however, any edits to it will get removed if the file is opened in a newer version of Excel. Learn more: https://go.microsoft.com/fwlink/?linkid=870924
Comment:
    House mould: some (general population)	-2,906
House mould: very bad (general population)	-4,502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tc={158C0E59-3710-486A-89BE-72E163FBFF5B}</author>
    <author>tc={328C763F-2CB6-49BF-8B57-E48FD40705B8}</author>
    <author>tc={9718EBC1-B1E6-4DE2-9E7E-D6F0DB457646}</author>
    <author>tc={E5C766E4-6ACC-419F-BA16-ACAEC4F4C30A}</author>
    <author>tc={FC39CC0E-F0E4-4AD5-945E-F1EFC124C37A}</author>
    <author>tc={1C7BB9EC-91BF-4833-A58B-81FFE71A205D}</author>
    <author>tc={D23CF61E-7CE5-4B76-80D2-670D379F2D4A}</author>
    <author>tc={2B4D0D36-8D9D-477B-B8AE-B43B58A7FA06}</author>
    <author>tc={48F8F678-73A8-489A-B92C-3E1459D10C74}</author>
    <author>tc={03A6EC3D-CF5E-4594-99EB-A6528FFACE48}</author>
    <author>tc={F2B98F7E-B58C-48D2-AE24-7C4F437C5AEC}</author>
    <author>tc={3C4EF570-8239-4D8F-829C-168C2252917E}</author>
    <author>tc={4068C72F-40C1-419E-BD24-0D4327035233}</author>
    <author>tc={35E4CC47-24EA-45CD-A6CE-F57DE8900316}</author>
    <author>tc={46CFEB81-AEB8-46E8-A0FB-5BAA62F36CA3}</author>
    <author>tc={EA3853D7-317C-4EE8-8C19-9904A43912F0}</author>
  </authors>
  <commentList>
    <comment ref="B1" authorId="0" shapeId="0" xr:uid="{158C0E59-3710-486A-89BE-72E163FBFF5B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of (primary outcomes average + secondary outcomes average + Te Tiriti average)</t>
      </text>
    </comment>
    <comment ref="J1" authorId="1" shapeId="0" xr:uid="{328C763F-2CB6-49BF-8B57-E48FD40705B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would not have occurred without the activity=0%
The outcome would have occurred but only to a limited extent=25%
The outcome would have occurred in part anyway=50%
The outcome would have occurred mostly anyway=75%
The outcome occurred anyway =100%
https://www.niaa.gov.au/sites/default/files/publications/indigenous/Drum-Atweme/drum_atweme_forecast_sroi_report-app5.htm</t>
      </text>
    </comment>
    <comment ref="K1" authorId="2" shapeId="0" xr:uid="{9718EBC1-B1E6-4DE2-9E7E-D6F0DB45764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is completely a result of the activity and no other programs or organisations contributed=0%
Other organisations and people have some minor role to play in generating the outcome=25%
Other organisations and people have a role to play in generating the outcome to some extent=50%
Other organisations and people have a significant role to play in generating the outcome=75%
The outcome is completely a result of other people or organisations=100%
https://www.niaa.gov.au/sites/default/files/publications/indigenous/Drum-Atweme/drum_atweme_forecast_sroi_report-app5.htm</t>
      </text>
    </comment>
    <comment ref="L1" authorId="3" shapeId="0" xr:uid="{E5C766E4-6ACC-419F-BA16-ACAEC4F4C30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did not displace another outcome=0%
The outcome displaced another outcome to a limited extent=25%
The outcome partially displaced another outcome=50%
The outcome displaced another outcome to a significant extent=75%
The outcome completely displaced another outcome=100%
https://www.niaa.gov.au/sites/default/files/publications/indigenous/Drum-Atweme/drum_atweme_forecast_sroi_report-app5.htm</t>
      </text>
    </comment>
    <comment ref="M1" authorId="4" shapeId="0" xr:uid="{FC39CC0E-F0E4-4AD5-945E-F1EFC124C37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lasts for the whole period of time assigned to it=0%
The outcome drops off by 25% per year from year 2 on=25%
The outcome drops off by 50% per year from year 2 on=50%
The outcome drops off by 75% per year from year 2 on=75%
The outcome drops off completely by the end of the time period=100%
https://www.niaa.gov.au/sites/default/files/publications/indigenous/Drum-Atweme/drum_atweme_forecast_sroi_report-app5.htm</t>
      </text>
    </comment>
    <comment ref="D2" authorId="5" shapeId="0" xr:uid="{1C7BB9EC-91BF-4833-A58B-81FFE71A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whānau benefitting</t>
      </text>
    </comment>
    <comment ref="J2" authorId="6" shapeId="0" xr:uid="{D23CF61E-7CE5-4B76-80D2-670D379F2D4A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would have happened without the activity</t>
      </text>
    </comment>
    <comment ref="K2" authorId="7" shapeId="0" xr:uid="{2B4D0D36-8D9D-477B-B8AE-B43B58A7FA06}">
      <text>
        <t>[Threaded comment]
Your version of Excel allows you to read this threaded comment; however, any edits to it will get removed if the file is opened in a newer version of Excel. Learn more: https://go.microsoft.com/fwlink/?linkid=870924
Comment:
    Who else contributed to the change?
What is within your sphere of influence.</t>
      </text>
    </comment>
    <comment ref="L2" authorId="8" shapeId="0" xr:uid="{48F8F678-73A8-489A-B92C-3E1459D10C74}">
      <text>
        <t>[Threaded comment]
Your version of Excel allows you to read this threaded comment; however, any edits to it will get removed if the file is opened in a newer version of Excel. Learn more: https://go.microsoft.com/fwlink/?linkid=870924
Comment:
    Displacement/substitution effect are benefits claimed by the project are at the expense of others outside the project</t>
      </text>
    </comment>
    <comment ref="M2" authorId="9" shapeId="0" xr:uid="{03A6EC3D-CF5E-4594-99EB-A6528FFACE48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over time</t>
      </text>
    </comment>
    <comment ref="B5" authorId="10" shapeId="0" xr:uid="{F2B98F7E-B58C-48D2-AE24-7C4F437C5AEC}">
      <text>
        <t>[Threaded comment]
Your version of Excel allows you to read this threaded comment; however, any edits to it will get removed if the file is opened in a newer version of Excel. Learn more: https://go.microsoft.com/fwlink/?linkid=870924
Comment:
    Victim of discrimination (general population)	-7,408</t>
      </text>
    </comment>
    <comment ref="B6" authorId="11" shapeId="0" xr:uid="{3C4EF570-8239-4D8F-829C-168C2252917E}">
      <text>
        <t>[Threaded comment]
Your version of Excel allows you to read this threaded comment; however, any edits to it will get removed if the file is opened in a newer version of Excel. Learn more: https://go.microsoft.com/fwlink/?linkid=870924
Comment:
“Overall, how satisfied are you with your life nowadays?” 
WELLBY: one point change in life satisfaction (0-10 scale) - midpoint	15,878</t>
      </text>
    </comment>
    <comment ref="B7" authorId="12" shapeId="0" xr:uid="{4068C72F-40C1-419E-BD24-0D4327035233}">
      <text>
        <t>[Threaded comment]
Your version of Excel allows you to read this threaded comment; however, any edits to it will get removed if the file is opened in a newer version of Excel. Learn more: https://go.microsoft.com/fwlink/?linkid=870924
Comment:
    In the last four weeks, how often have you felt isolated from others?
All of the time
most of the time
some of the time
a little of the time
none of the time</t>
      </text>
    </comment>
    <comment ref="B10" authorId="13" shapeId="0" xr:uid="{35E4CC47-24EA-45CD-A6CE-F57DE8900316}">
      <text>
        <t>[Threaded comment]
Your version of Excel allows you to read this threaded comment; however, any edits to it will get removed if the file is opened in a newer version of Excel. Learn more: https://go.microsoft.com/fwlink/?linkid=870924
Comment:
    Unemployment (general population)	-8,718</t>
      </text>
    </comment>
    <comment ref="B11" authorId="14" shapeId="0" xr:uid="{46CFEB81-AEB8-46E8-A0FB-5BAA62F36CA3}">
      <text>
        <t>[Threaded comment]
Your version of Excel allows you to read this threaded comment; however, any edits to it will get removed if the file is opened in a newer version of Excel. Learn more: https://go.microsoft.com/fwlink/?linkid=870924
Comment:
    25% of Income tax and ACC levy: Marginal value - No qualification to Upper secondary school qualification	312</t>
      </text>
    </comment>
    <comment ref="B13" authorId="15" shapeId="0" xr:uid="{EA3853D7-317C-4EE8-8C19-9904A43912F0}">
      <text>
        <t>[Threaded comment]
Your version of Excel allows you to read this threaded comment; however, any edits to it will get removed if the file is opened in a newer version of Excel. Learn more: https://go.microsoft.com/fwlink/?linkid=870924
Comment:
    House mould: some (general population)	-2,906
House mould: very bad (general population)	-4,502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tc={36809C15-1AD3-49D9-9671-59947B27628E}</author>
    <author>tc={A240372F-83C2-4A65-9F13-E3326F57B2A7}</author>
    <author>tc={8AA7E949-4A02-4401-8C35-67CAD5792BC0}</author>
    <author>tc={7DF1863E-945C-4339-9CBA-EC115E9B0A86}</author>
    <author>tc={CF39DD39-5749-4B4E-88F4-E186D494A950}</author>
    <author>tc={5BBDF60D-5CD3-4757-B5FD-084D2F85903B}</author>
    <author>tc={B138DCC4-A692-4775-8F23-3BD70ECC27F2}</author>
    <author>tc={DF5FDA45-3EAE-4E6B-B223-84398ECFB74C}</author>
    <author>tc={9D5D0A82-705A-447C-9FD4-EA55FD120364}</author>
    <author>tc={E1C08BDF-2288-47DB-B990-AC150B52B41D}</author>
    <author>tc={66F22FA8-674C-45E2-BEE1-D7ECB7CC1754}</author>
    <author>tc={33EEFBF3-BDD6-4281-B1D0-03DE9309B551}</author>
    <author>tc={DB5401C6-C2DA-4700-AB68-C3A82815E722}</author>
    <author>tc={1A97D42F-413F-4683-A6CC-12E3DCC54E7A}</author>
    <author>tc={A025A204-EF9D-4A94-9FFE-9F03C447EDA6}</author>
    <author>tc={7EB51E7D-9F72-49CC-BA97-132E9F17B048}</author>
    <author>tc={544DAB8C-6201-4152-AF8C-87B53340131E}</author>
  </authors>
  <commentList>
    <comment ref="B1" authorId="0" shapeId="0" xr:uid="{36809C15-1AD3-49D9-9671-59947B27628E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of (primary outcomes average + secondary outcomes average + Te Tiriti average)</t>
      </text>
    </comment>
    <comment ref="J1" authorId="1" shapeId="0" xr:uid="{A240372F-83C2-4A65-9F13-E3326F57B2A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would not have occurred without the activity=0%
The outcome would have occurred but only to a limited extent=25%
The outcome would have occurred in part anyway=50%
The outcome would have occurred mostly anyway=75%
The outcome occurred anyway =100%
https://www.niaa.gov.au/sites/default/files/publications/indigenous/Drum-Atweme/drum_atweme_forecast_sroi_report-app5.htm</t>
      </text>
    </comment>
    <comment ref="K1" authorId="2" shapeId="0" xr:uid="{8AA7E949-4A02-4401-8C35-67CAD5792BC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is completely a result of the activity and no other programs or organisations contributed=0%
Other organisations and people have some minor role to play in generating the outcome=25%
Other organisations and people have a role to play in generating the outcome to some extent=50%
Other organisations and people have a significant role to play in generating the outcome=75%
The outcome is completely a result of other people or organisations=100%
https://www.niaa.gov.au/sites/default/files/publications/indigenous/Drum-Atweme/drum_atweme_forecast_sroi_report-app5.htm</t>
      </text>
    </comment>
    <comment ref="L1" authorId="3" shapeId="0" xr:uid="{7DF1863E-945C-4339-9CBA-EC115E9B0A8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did not displace another outcome=0%
The outcome displaced another outcome to a limited extent=25%
The outcome partially displaced another outcome=50%
The outcome displaced another outcome to a significant extent=75%
The outcome completely displaced another outcome=100%
https://www.niaa.gov.au/sites/default/files/publications/indigenous/Drum-Atweme/drum_atweme_forecast_sroi_report-app5.htm</t>
      </text>
    </comment>
    <comment ref="M1" authorId="4" shapeId="0" xr:uid="{CF39DD39-5749-4B4E-88F4-E186D494A95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outcome lasts for the whole period of time assigned to it=0%
The outcome drops off by 25% per year from year 2 on=25%
The outcome drops off by 50% per year from year 2 on=50%
The outcome drops off by 75% per year from year 2 on=75%
The outcome drops off completely by the end of the time period=100%
https://www.niaa.gov.au/sites/default/files/publications/indigenous/Drum-Atweme/drum_atweme_forecast_sroi_report-app5.htm</t>
      </text>
    </comment>
    <comment ref="D2" authorId="5" shapeId="0" xr:uid="{5BBDF60D-5CD3-4757-B5FD-084D2F85903B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whānau benefitting</t>
      </text>
    </comment>
    <comment ref="J2" authorId="6" shapeId="0" xr:uid="{B138DCC4-A692-4775-8F23-3BD70ECC27F2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would have happened without the activity</t>
      </text>
    </comment>
    <comment ref="K2" authorId="7" shapeId="0" xr:uid="{DF5FDA45-3EAE-4E6B-B223-84398ECFB74C}">
      <text>
        <t>[Threaded comment]
Your version of Excel allows you to read this threaded comment; however, any edits to it will get removed if the file is opened in a newer version of Excel. Learn more: https://go.microsoft.com/fwlink/?linkid=870924
Comment:
    Who else contributed to the change?
What is within your sphere of influence.</t>
      </text>
    </comment>
    <comment ref="L2" authorId="8" shapeId="0" xr:uid="{9D5D0A82-705A-447C-9FD4-EA55FD120364}">
      <text>
        <t>[Threaded comment]
Your version of Excel allows you to read this threaded comment; however, any edits to it will get removed if the file is opened in a newer version of Excel. Learn more: https://go.microsoft.com/fwlink/?linkid=870924
Comment:
    Displacement/substitution effect are benefits claimed by the project are at the expense of others outside the project</t>
      </text>
    </comment>
    <comment ref="M2" authorId="9" shapeId="0" xr:uid="{E1C08BDF-2288-47DB-B990-AC150B52B41D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over time</t>
      </text>
    </comment>
    <comment ref="B5" authorId="10" shapeId="0" xr:uid="{66F22FA8-674C-45E2-BEE1-D7ECB7CC1754}">
      <text>
        <t>[Threaded comment]
Your version of Excel allows you to read this threaded comment; however, any edits to it will get removed if the file is opened in a newer version of Excel. Learn more: https://go.microsoft.com/fwlink/?linkid=870924
Comment:
    Victim of a crime (general population)	-3,844</t>
      </text>
    </comment>
    <comment ref="B6" authorId="11" shapeId="0" xr:uid="{33EEFBF3-BDD6-4281-B1D0-03DE9309B551}">
      <text>
        <t>[Threaded comment]
Your version of Excel allows you to read this threaded comment; however, any edits to it will get removed if the file is opened in a newer version of Excel. Learn more: https://go.microsoft.com/fwlink/?linkid=870924
Comment:
    Victim of discrimination (general population)	-7,408</t>
      </text>
    </comment>
    <comment ref="B8" authorId="12" shapeId="0" xr:uid="{DB5401C6-C2DA-4700-AB68-C3A82815E722}">
      <text>
        <t>[Threaded comment]
Your version of Excel allows you to read this threaded comment; however, any edits to it will get removed if the file is opened in a newer version of Excel. Learn more: https://go.microsoft.com/fwlink/?linkid=870924
Comment:
“Overall, how satisfied are you with your life nowadays?” 
WELLBY: one point change in life satisfaction (0-10 scale) - midpoint	15,878</t>
      </text>
    </comment>
    <comment ref="B9" authorId="13" shapeId="0" xr:uid="{1A97D42F-413F-4683-A6CC-12E3DCC54E7A}">
      <text>
        <t>[Threaded comment]
Your version of Excel allows you to read this threaded comment; however, any edits to it will get removed if the file is opened in a newer version of Excel. Learn more: https://go.microsoft.com/fwlink/?linkid=870924
Comment:
    In the last four weeks, how often have you felt isolated from others?
All of the time
most of the time
some of the time
a little of the time
none of the time</t>
      </text>
    </comment>
    <comment ref="B12" authorId="14" shapeId="0" xr:uid="{A025A204-EF9D-4A94-9FFE-9F03C447EDA6}">
      <text>
        <t>[Threaded comment]
Your version of Excel allows you to read this threaded comment; however, any edits to it will get removed if the file is opened in a newer version of Excel. Learn more: https://go.microsoft.com/fwlink/?linkid=870924
Comment:
    Unemployment (general population)	-8,718</t>
      </text>
    </comment>
    <comment ref="B13" authorId="15" shapeId="0" xr:uid="{7EB51E7D-9F72-49CC-BA97-132E9F17B048}">
      <text>
        <t>[Threaded comment]
Your version of Excel allows you to read this threaded comment; however, any edits to it will get removed if the file is opened in a newer version of Excel. Learn more: https://go.microsoft.com/fwlink/?linkid=870924
Comment:
    25% of Income tax and ACC levy: Marginal value - No qualification to Upper secondary school qualification	312</t>
      </text>
    </comment>
    <comment ref="B15" authorId="16" shapeId="0" xr:uid="{544DAB8C-6201-4152-AF8C-87B53340131E}">
      <text>
        <t>[Threaded comment]
Your version of Excel allows you to read this threaded comment; however, any edits to it will get removed if the file is opened in a newer version of Excel. Learn more: https://go.microsoft.com/fwlink/?linkid=870924
Comment:
    House mould: some (general population)	-2,906
House mould: very bad (general population)	-4,502</t>
      </text>
    </comment>
  </commentList>
</comments>
</file>

<file path=xl/sharedStrings.xml><?xml version="1.0" encoding="utf-8"?>
<sst xmlns="http://schemas.openxmlformats.org/spreadsheetml/2006/main" count="477" uniqueCount="106">
  <si>
    <t>SROI ratio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</si>
  <si>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</si>
  <si>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</si>
  <si>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</si>
  <si>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</si>
  <si>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</si>
  <si>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</si>
  <si>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</si>
  <si>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</si>
  <si>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</si>
  <si>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</si>
  <si>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Low</t>
  </si>
  <si>
    <t>Mid</t>
  </si>
  <si>
    <t>High</t>
  </si>
  <si>
    <t>CBA</t>
  </si>
  <si>
    <t>Primary outcome</t>
  </si>
  <si>
    <t>Whānau</t>
  </si>
  <si>
    <t>Monetised</t>
  </si>
  <si>
    <t>Improvement</t>
  </si>
  <si>
    <t>Value</t>
  </si>
  <si>
    <t>Importance</t>
  </si>
  <si>
    <t>Rubric</t>
  </si>
  <si>
    <t>Deadweight</t>
  </si>
  <si>
    <t>Attribution (other)</t>
  </si>
  <si>
    <t>Displacement</t>
  </si>
  <si>
    <t>Discount rate</t>
  </si>
  <si>
    <t>Value - Primary outcome</t>
  </si>
  <si>
    <t>Value - Secondary outcome</t>
  </si>
  <si>
    <t>Value - Tiriti</t>
  </si>
  <si>
    <t>Scores x Outcome</t>
  </si>
  <si>
    <t>Ratio</t>
  </si>
  <si>
    <t>Domain</t>
  </si>
  <si>
    <t>Primary/Secondary/Tiriti</t>
  </si>
  <si>
    <t>CBAx</t>
  </si>
  <si>
    <t>The size of the change or improvement</t>
  </si>
  <si>
    <t>What good looks like</t>
  </si>
  <si>
    <t>How important is this to stakeholders? (1 to 10)</t>
  </si>
  <si>
    <t>1 Not achieved; 2 Some goals met; 3 Goals met; 4 Some goals exceeded; 5 All goals exceeded</t>
  </si>
  <si>
    <t>Outcome</t>
  </si>
  <si>
    <t>Count</t>
  </si>
  <si>
    <t>Multiplier</t>
  </si>
  <si>
    <t>Social outcomes</t>
  </si>
  <si>
    <t>Primary</t>
  </si>
  <si>
    <t>Stable housing</t>
  </si>
  <si>
    <t>Whānau haven't moved in last year</t>
  </si>
  <si>
    <t>Secondary</t>
  </si>
  <si>
    <t>improved community cohesion</t>
  </si>
  <si>
    <t>Discrimination (yes/no)</t>
  </si>
  <si>
    <t>None of the whānau have been the victim of discrimination</t>
  </si>
  <si>
    <t>Tiriti</t>
  </si>
  <si>
    <t>Increased Quality of Life.</t>
  </si>
  <si>
    <t>Satisfied with life  (0 - 10)</t>
  </si>
  <si>
    <t>Whānau report being satisfied with their lives</t>
  </si>
  <si>
    <t>Total</t>
  </si>
  <si>
    <t>Social inclusion</t>
  </si>
  <si>
    <t>Loneliness (0-5)</t>
  </si>
  <si>
    <t>Whānau report regular healthy contact with friends and family</t>
  </si>
  <si>
    <t>Cumulative</t>
  </si>
  <si>
    <t>Whanau community involvement</t>
  </si>
  <si>
    <t>Whānau report being involved with clubs, volunteer groups, neighbours</t>
  </si>
  <si>
    <t>Economic outcomes</t>
  </si>
  <si>
    <t>Employment opportunities</t>
  </si>
  <si>
    <t>Employment</t>
  </si>
  <si>
    <t>At least one member of the whānau report being in stable work</t>
  </si>
  <si>
    <t>Education</t>
  </si>
  <si>
    <t>No qualification to Upper secondary school qualification</t>
  </si>
  <si>
    <t>Improved school attendance rates</t>
  </si>
  <si>
    <t>Health</t>
  </si>
  <si>
    <t>House isn't cold</t>
  </si>
  <si>
    <t>Whānau report being dry and warm</t>
  </si>
  <si>
    <t>No mold</t>
  </si>
  <si>
    <t>Whānau report no mold on ceilings or walls</t>
  </si>
  <si>
    <t>Te Tiriti o Waitangi</t>
  </si>
  <si>
    <t>Māori in governance</t>
  </si>
  <si>
    <t>Are there Maori in governance</t>
  </si>
  <si>
    <t>Māori in senior leadership</t>
  </si>
  <si>
    <t>Are there Maori on the senior leadership team</t>
  </si>
  <si>
    <t>Critical Treaty Analysis</t>
  </si>
  <si>
    <t>Are all four articles of Te Tiriti o Waitangi present in all policy and process</t>
  </si>
  <si>
    <t>Total score</t>
  </si>
  <si>
    <t>Cumulative score</t>
  </si>
  <si>
    <t>CBA Score</t>
  </si>
  <si>
    <t>Number of Houses</t>
  </si>
  <si>
    <t>Unit cost</t>
  </si>
  <si>
    <t>Direct costs: Material costs, labor costs, and other expenses directly related to the improvements.</t>
  </si>
  <si>
    <t>House purchase</t>
  </si>
  <si>
    <t>Capital</t>
  </si>
  <si>
    <t>Upgrading to HHI standard</t>
  </si>
  <si>
    <t>Staff costs</t>
  </si>
  <si>
    <t>Indirect costs: Opportunity costs (e.g., lost rental income during renovations), administrative costs, and financing costs.</t>
  </si>
  <si>
    <t>Admin</t>
  </si>
  <si>
    <t>no income while upgrading</t>
  </si>
  <si>
    <t>Financing costs</t>
  </si>
  <si>
    <t>Loneliness</t>
  </si>
  <si>
    <t>At least one member of the whānau report being able to stable work</t>
  </si>
  <si>
    <t>Whānau affected</t>
  </si>
  <si>
    <t>Reduced crime rates</t>
  </si>
  <si>
    <t>Victim of a crime (yes/no)</t>
  </si>
  <si>
    <t>None of the whānau have been the victim of a crime</t>
  </si>
  <si>
    <t>Cultural safety</t>
  </si>
  <si>
    <t>Cultural expression</t>
  </si>
  <si>
    <t>Whānau report being able to live with discrimination</t>
  </si>
  <si>
    <t>Importance max</t>
  </si>
  <si>
    <t>Rubric score max</t>
  </si>
  <si>
    <t>Are the preamble and all four articles of Te Tiriti o Waitangi present in policy and process</t>
  </si>
  <si>
    <t>Purchasing houses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</si>
</sst>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E00"/>
        <bgColor indexed="64"/>
      </patternFill>
    </fill>
    <fill>
      <patternFill patternType="solid">
        <fgColor rgb="FFD1E3B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2" fillId="0" borderId="0" xfId="0" applyFont="1"/>
    <xf numFmtId="0" fontId="0" fillId="0" borderId="1" xfId="0" applyBorder="1"/>
    <xf numFmtId="44" fontId="2" fillId="0" borderId="0" xfId="2" applyFont="1"/>
    <xf numFmtId="44" fontId="0" fillId="0" borderId="0" xfId="2" applyFont="1"/>
    <xf numFmtId="164" fontId="2" fillId="0" borderId="0" xfId="2" applyNumberFormat="1" applyFont="1"/>
    <xf numFmtId="164" fontId="0" fillId="0" borderId="1" xfId="2" applyNumberFormat="1" applyFont="1" applyBorder="1"/>
    <xf numFmtId="164" fontId="0" fillId="0" borderId="0" xfId="2" applyNumberFormat="1" applyFont="1"/>
    <xf numFmtId="0" fontId="0" fillId="0" borderId="0" xfId="0" applyAlignment="1">
      <alignment wrapText="1"/>
    </xf>
    <xf numFmtId="164" fontId="2" fillId="0" borderId="0" xfId="2" applyNumberFormat="1" applyFont="1" applyAlignment="1">
      <alignment wrapText="1"/>
    </xf>
    <xf numFmtId="0" fontId="0" fillId="0" borderId="1" xfId="0" applyBorder="1" applyAlignment="1">
      <alignment wrapText="1"/>
    </xf>
    <xf numFmtId="164" fontId="2" fillId="0" borderId="3" xfId="2" applyNumberFormat="1" applyFont="1" applyBorder="1"/>
    <xf numFmtId="164" fontId="0" fillId="0" borderId="3" xfId="2" applyNumberFormat="1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2" fillId="0" borderId="3" xfId="0" applyFont="1" applyBorder="1"/>
    <xf numFmtId="0" fontId="0" fillId="0" borderId="3" xfId="0" applyBorder="1"/>
    <xf numFmtId="9" fontId="0" fillId="0" borderId="3" xfId="0" applyNumberFormat="1" applyBorder="1"/>
    <xf numFmtId="9" fontId="0" fillId="0" borderId="0" xfId="0" applyNumberFormat="1"/>
    <xf numFmtId="164" fontId="2" fillId="0" borderId="3" xfId="2" applyNumberFormat="1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3" xfId="2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quotePrefix="1" applyFont="1" applyAlignment="1">
      <alignment wrapText="1"/>
    </xf>
    <xf numFmtId="9" fontId="4" fillId="0" borderId="3" xfId="1" applyFont="1" applyBorder="1" applyAlignment="1">
      <alignment wrapText="1"/>
    </xf>
    <xf numFmtId="9" fontId="4" fillId="0" borderId="0" xfId="1" applyFont="1" applyBorder="1" applyAlignment="1">
      <alignment wrapText="1"/>
    </xf>
    <xf numFmtId="164" fontId="4" fillId="0" borderId="0" xfId="2" applyNumberFormat="1" applyFont="1" applyAlignment="1">
      <alignment wrapText="1"/>
    </xf>
    <xf numFmtId="164" fontId="4" fillId="0" borderId="3" xfId="2" applyNumberFormat="1" applyFont="1" applyBorder="1"/>
    <xf numFmtId="0" fontId="4" fillId="0" borderId="3" xfId="0" applyFont="1" applyBorder="1"/>
    <xf numFmtId="2" fontId="4" fillId="0" borderId="3" xfId="2" applyNumberFormat="1" applyFont="1" applyBorder="1"/>
    <xf numFmtId="164" fontId="4" fillId="0" borderId="0" xfId="2" applyNumberFormat="1" applyFont="1"/>
    <xf numFmtId="2" fontId="4" fillId="0" borderId="3" xfId="0" applyNumberFormat="1" applyFont="1" applyBorder="1"/>
    <xf numFmtId="2" fontId="4" fillId="0" borderId="0" xfId="0" applyNumberFormat="1" applyFont="1"/>
    <xf numFmtId="0" fontId="0" fillId="0" borderId="2" xfId="3" applyFont="1" applyBorder="1" applyAlignment="1">
      <alignment vertical="center" wrapText="1"/>
    </xf>
    <xf numFmtId="165" fontId="4" fillId="0" borderId="0" xfId="1" applyNumberFormat="1" applyFont="1" applyBorder="1" applyAlignment="1">
      <alignment wrapText="1"/>
    </xf>
    <xf numFmtId="165" fontId="2" fillId="0" borderId="0" xfId="1" applyNumberFormat="1" applyFont="1" applyBorder="1"/>
    <xf numFmtId="165" fontId="0" fillId="0" borderId="0" xfId="0" applyNumberFormat="1"/>
    <xf numFmtId="165" fontId="4" fillId="0" borderId="0" xfId="0" applyNumberFormat="1" applyFont="1"/>
    <xf numFmtId="164" fontId="0" fillId="0" borderId="4" xfId="2" applyNumberFormat="1" applyFont="1" applyBorder="1"/>
    <xf numFmtId="0" fontId="0" fillId="0" borderId="4" xfId="0" applyBorder="1" applyAlignment="1">
      <alignment wrapText="1"/>
    </xf>
    <xf numFmtId="9" fontId="0" fillId="0" borderId="4" xfId="0" applyNumberFormat="1" applyBorder="1"/>
    <xf numFmtId="9" fontId="0" fillId="0" borderId="1" xfId="0" applyNumberFormat="1" applyBorder="1"/>
    <xf numFmtId="165" fontId="0" fillId="0" borderId="1" xfId="0" applyNumberFormat="1" applyBorder="1"/>
    <xf numFmtId="0" fontId="0" fillId="0" borderId="4" xfId="0" applyBorder="1"/>
    <xf numFmtId="2" fontId="4" fillId="0" borderId="0" xfId="2" applyNumberFormat="1" applyFont="1" applyBorder="1"/>
    <xf numFmtId="0" fontId="5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2" fillId="3" borderId="3" xfId="2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4" fillId="4" borderId="0" xfId="0" applyFont="1" applyFill="1"/>
    <xf numFmtId="0" fontId="4" fillId="4" borderId="0" xfId="0" applyFont="1" applyFill="1" applyAlignment="1">
      <alignment wrapText="1"/>
    </xf>
    <xf numFmtId="164" fontId="4" fillId="4" borderId="3" xfId="2" applyNumberFormat="1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0" xfId="0" quotePrefix="1" applyFont="1" applyFill="1" applyAlignment="1">
      <alignment wrapText="1"/>
    </xf>
    <xf numFmtId="9" fontId="4" fillId="4" borderId="3" xfId="1" applyFont="1" applyFill="1" applyBorder="1" applyAlignment="1">
      <alignment wrapText="1"/>
    </xf>
    <xf numFmtId="9" fontId="4" fillId="4" borderId="0" xfId="1" applyFont="1" applyFill="1" applyBorder="1" applyAlignment="1">
      <alignment wrapText="1"/>
    </xf>
    <xf numFmtId="165" fontId="4" fillId="4" borderId="0" xfId="1" applyNumberFormat="1" applyFont="1" applyFill="1" applyBorder="1" applyAlignment="1">
      <alignment wrapText="1"/>
    </xf>
    <xf numFmtId="164" fontId="4" fillId="4" borderId="0" xfId="2" applyNumberFormat="1" applyFont="1" applyFill="1" applyAlignment="1">
      <alignment wrapText="1"/>
    </xf>
    <xf numFmtId="0" fontId="4" fillId="4" borderId="3" xfId="0" applyFont="1" applyFill="1" applyBorder="1"/>
    <xf numFmtId="0" fontId="2" fillId="4" borderId="0" xfId="0" applyFont="1" applyFill="1"/>
    <xf numFmtId="164" fontId="2" fillId="4" borderId="0" xfId="2" applyNumberFormat="1" applyFont="1" applyFill="1" applyAlignment="1">
      <alignment wrapText="1"/>
    </xf>
    <xf numFmtId="9" fontId="2" fillId="0" borderId="3" xfId="0" applyNumberFormat="1" applyFont="1" applyBorder="1"/>
    <xf numFmtId="9" fontId="2" fillId="0" borderId="0" xfId="0" applyNumberFormat="1" applyFont="1"/>
    <xf numFmtId="165" fontId="2" fillId="0" borderId="0" xfId="0" applyNumberFormat="1" applyFont="1"/>
  </cellXfs>
  <cellStyles count="4">
    <cellStyle name="Currency" xfId="2" builtinId="4"/>
    <cellStyle name="Normal" xfId="0" builtinId="0"/>
    <cellStyle name="Normal 2 2 2 2" xfId="3" xr:uid="{A4FCF092-161F-499B-B783-5FBB4D05F466}"/>
    <cellStyle name="Percent" xfId="1" builtinId="5"/>
  </cellStyles>
  <dxfs count="0"/>
  <tableStyles count="0" defaultTableStyle="TableStyleMedium2" defaultPivotStyle="PivotStyleLight16"/>
  <colors>
    <mruColors>
      <color rgb="FFD1E3B0"/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SROI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803149606299214E-2"/>
          <c:y val="3.2824074074074089E-2"/>
          <c:w val="0.91564129483814527"/>
          <c:h val="0.75424358413531634"/>
        </c:manualLayout>
      </c:layout>
      <c:stockChart>
        <c:ser>
          <c:idx val="0"/>
          <c:order val="0"/>
          <c:tx>
            <c:strRef>
              <c:f>Summary!$A$2</c:f>
              <c:strCache>
                <c:ptCount val="1"/>
                <c:pt idx="0">
                  <c:v>Low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none"/>
          </c:marker>
          <c:cat>
            <c:strRef>
              <c:f>Summary!$B$1:$K$1</c:f>
              <c:strCache>
                <c:ptCount val="10"/>
                <c:pt idx="0">
                  <c:v> Year 1 </c:v>
                </c:pt>
                <c:pt idx="1">
                  <c:v> Year 2 </c:v>
                </c:pt>
                <c:pt idx="2">
                  <c:v> Year 3 </c:v>
                </c:pt>
                <c:pt idx="3">
                  <c:v> Year 4 </c:v>
                </c:pt>
                <c:pt idx="4">
                  <c:v>Year 5</c:v>
                </c:pt>
                <c:pt idx="5">
                  <c:v> Year 6 </c:v>
                </c:pt>
                <c:pt idx="6">
                  <c:v> Year 7 </c:v>
                </c:pt>
                <c:pt idx="7">
                  <c:v> Year 8 </c:v>
                </c:pt>
                <c:pt idx="8">
                  <c:v> Year 9 </c:v>
                </c:pt>
                <c:pt idx="9">
                  <c:v>Year 10</c:v>
                </c:pt>
              </c:strCache>
            </c:strRef>
          </c:cat>
          <c:val>
            <c:numRef>
              <c:f>Summary!$B$2:$K$2</c:f>
              <c:numCache>
                <c:formatCode>General</c:formatCode>
                <c:ptCount val="10"/>
                <c:pt idx="0">
                  <c:v>0.56621189117431647</c:v>
                </c:pt>
                <c:pt idx="1">
                  <c:v>0.9908708095550538</c:v>
                </c:pt>
                <c:pt idx="2">
                  <c:v>1.3093649983406068</c:v>
                </c:pt>
                <c:pt idx="3">
                  <c:v>1.5482356399297716</c:v>
                </c:pt>
                <c:pt idx="4">
                  <c:v>1.7273886211216452</c:v>
                </c:pt>
                <c:pt idx="5">
                  <c:v>1.8617533570155502</c:v>
                </c:pt>
                <c:pt idx="6">
                  <c:v>1.9625269089359791</c:v>
                </c:pt>
                <c:pt idx="7">
                  <c:v>2.0381070728763007</c:v>
                </c:pt>
                <c:pt idx="8">
                  <c:v>2.0947921958315421</c:v>
                </c:pt>
                <c:pt idx="9">
                  <c:v>2.1373060380479729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F2-4827-815D-AD072833A043}"/>
            </c:ext>
          </c:extLst>
        </c:ser>
        <c:ser>
          <c:idx val="1"/>
          <c:order val="1"/>
          <c:tx>
            <c:strRef>
              <c:f>Summary!$A$3</c:f>
              <c:strCache>
                <c:ptCount val="1"/>
                <c:pt idx="0">
                  <c:v>Mid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headEnd type="diamond" w="lg" len="lg"/>
                <a:tailEnd type="diamond" w="lg" len="lg"/>
              </a:ln>
              <a:effectLst/>
            </c:spPr>
          </c:marker>
          <c:cat>
            <c:strRef>
              <c:f>Summary!$B$1:$K$1</c:f>
              <c:strCache>
                <c:ptCount val="10"/>
                <c:pt idx="0">
                  <c:v> Year 1 </c:v>
                </c:pt>
                <c:pt idx="1">
                  <c:v> Year 2 </c:v>
                </c:pt>
                <c:pt idx="2">
                  <c:v> Year 3 </c:v>
                </c:pt>
                <c:pt idx="3">
                  <c:v> Year 4 </c:v>
                </c:pt>
                <c:pt idx="4">
                  <c:v>Year 5</c:v>
                </c:pt>
                <c:pt idx="5">
                  <c:v> Year 6 </c:v>
                </c:pt>
                <c:pt idx="6">
                  <c:v> Year 7 </c:v>
                </c:pt>
                <c:pt idx="7">
                  <c:v> Year 8 </c:v>
                </c:pt>
                <c:pt idx="8">
                  <c:v> Year 9 </c:v>
                </c:pt>
                <c:pt idx="9">
                  <c:v>Year 10</c:v>
                </c:pt>
              </c:strCache>
            </c:strRef>
          </c:cat>
          <c:val>
            <c:numRef>
              <c:f>Summary!$B$3:$K$3</c:f>
              <c:numCache>
                <c:formatCode>General</c:formatCode>
                <c:ptCount val="10"/>
                <c:pt idx="0">
                  <c:v>1.8873729705810547</c:v>
                </c:pt>
                <c:pt idx="1">
                  <c:v>3.3029026985168457</c:v>
                </c:pt>
                <c:pt idx="2">
                  <c:v>4.364549994468689</c:v>
                </c:pt>
                <c:pt idx="3">
                  <c:v>5.1607854664325714</c:v>
                </c:pt>
                <c:pt idx="4">
                  <c:v>5.7579620704054832</c:v>
                </c:pt>
                <c:pt idx="5">
                  <c:v>6.2058445233851671</c:v>
                </c:pt>
                <c:pt idx="6">
                  <c:v>6.54175636311993</c:v>
                </c:pt>
                <c:pt idx="7">
                  <c:v>6.7936902429210022</c:v>
                </c:pt>
                <c:pt idx="8">
                  <c:v>6.9826406527718063</c:v>
                </c:pt>
                <c:pt idx="9">
                  <c:v>7.1243534601599094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2-4827-815D-AD072833A043}"/>
            </c:ext>
          </c:extLst>
        </c:ser>
        <c:ser>
          <c:idx val="2"/>
          <c:order val="2"/>
          <c:tx>
            <c:strRef>
              <c:f>Summary!$A$4</c:f>
              <c:strCache>
                <c:ptCount val="1"/>
                <c:pt idx="0">
                  <c:v>High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Summary!$B$1:$K$1</c:f>
              <c:strCache>
                <c:ptCount val="10"/>
                <c:pt idx="0">
                  <c:v> Year 1 </c:v>
                </c:pt>
                <c:pt idx="1">
                  <c:v> Year 2 </c:v>
                </c:pt>
                <c:pt idx="2">
                  <c:v> Year 3 </c:v>
                </c:pt>
                <c:pt idx="3">
                  <c:v> Year 4 </c:v>
                </c:pt>
                <c:pt idx="4">
                  <c:v>Year 5</c:v>
                </c:pt>
                <c:pt idx="5">
                  <c:v> Year 6 </c:v>
                </c:pt>
                <c:pt idx="6">
                  <c:v> Year 7 </c:v>
                </c:pt>
                <c:pt idx="7">
                  <c:v> Year 8 </c:v>
                </c:pt>
                <c:pt idx="8">
                  <c:v> Year 9 </c:v>
                </c:pt>
                <c:pt idx="9">
                  <c:v>Year 10</c:v>
                </c:pt>
              </c:strCache>
            </c:strRef>
          </c:cat>
          <c:val>
            <c:numRef>
              <c:f>Summary!$B$4:$K$4</c:f>
              <c:numCache>
                <c:formatCode>General</c:formatCode>
                <c:ptCount val="10"/>
                <c:pt idx="0">
                  <c:v>2.831059455871582</c:v>
                </c:pt>
                <c:pt idx="1">
                  <c:v>4.9543540477752686</c:v>
                </c:pt>
                <c:pt idx="2">
                  <c:v>6.5468249917030334</c:v>
                </c:pt>
                <c:pt idx="3">
                  <c:v>7.7411781996488571</c:v>
                </c:pt>
                <c:pt idx="4">
                  <c:v>8.6369431056082249</c:v>
                </c:pt>
                <c:pt idx="5">
                  <c:v>9.3087667850777507</c:v>
                </c:pt>
                <c:pt idx="6">
                  <c:v>9.812634544679895</c:v>
                </c:pt>
                <c:pt idx="7">
                  <c:v>10.190535364381503</c:v>
                </c:pt>
                <c:pt idx="8">
                  <c:v>10.47396097915771</c:v>
                </c:pt>
                <c:pt idx="9">
                  <c:v>10.686530190239864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F2-4827-815D-AD072833A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rnd" cmpd="sng" algn="ctr">
              <a:solidFill>
                <a:schemeClr val="tx1">
                  <a:lumMod val="75000"/>
                  <a:lumOff val="25000"/>
                </a:schemeClr>
              </a:solidFill>
              <a:round/>
              <a:headEnd type="oval" w="lg" len="lg"/>
              <a:tailEnd type="oval" w="lg" len="lg"/>
            </a:ln>
            <a:effectLst/>
          </c:spPr>
        </c:hiLowLines>
        <c:axId val="601526432"/>
        <c:axId val="601544192"/>
      </c:stockChart>
      <c:catAx>
        <c:axId val="60152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44192"/>
        <c:crosses val="autoZero"/>
        <c:auto val="1"/>
        <c:lblAlgn val="ctr"/>
        <c:lblOffset val="100"/>
        <c:noMultiLvlLbl val="0"/>
      </c:catAx>
      <c:valAx>
        <c:axId val="60154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2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CBA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803149606299214E-2"/>
          <c:y val="3.2824074074074089E-2"/>
          <c:w val="0.91564129483814527"/>
          <c:h val="0.75424358413531634"/>
        </c:manualLayout>
      </c:layout>
      <c:stockChart>
        <c:ser>
          <c:idx val="0"/>
          <c:order val="0"/>
          <c:tx>
            <c:strRef>
              <c:f>Summary!$A$7</c:f>
              <c:strCache>
                <c:ptCount val="1"/>
                <c:pt idx="0">
                  <c:v>Low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Summary!$B$1:$K$1</c:f>
              <c:strCache>
                <c:ptCount val="10"/>
                <c:pt idx="0">
                  <c:v> Year 1 </c:v>
                </c:pt>
                <c:pt idx="1">
                  <c:v> Year 2 </c:v>
                </c:pt>
                <c:pt idx="2">
                  <c:v> Year 3 </c:v>
                </c:pt>
                <c:pt idx="3">
                  <c:v> Year 4 </c:v>
                </c:pt>
                <c:pt idx="4">
                  <c:v>Year 5</c:v>
                </c:pt>
                <c:pt idx="5">
                  <c:v> Year 6 </c:v>
                </c:pt>
                <c:pt idx="6">
                  <c:v> Year 7 </c:v>
                </c:pt>
                <c:pt idx="7">
                  <c:v> Year 8 </c:v>
                </c:pt>
                <c:pt idx="8">
                  <c:v> Year 9 </c:v>
                </c:pt>
                <c:pt idx="9">
                  <c:v>Year 10</c:v>
                </c:pt>
              </c:strCache>
            </c:strRef>
          </c:cat>
          <c:val>
            <c:numRef>
              <c:f>Summary!$B$7:$K$7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3-4F91-8524-145C900C1267}"/>
            </c:ext>
          </c:extLst>
        </c:ser>
        <c:ser>
          <c:idx val="1"/>
          <c:order val="1"/>
          <c:tx>
            <c:strRef>
              <c:f>Summary!$A$8</c:f>
              <c:strCache>
                <c:ptCount val="1"/>
                <c:pt idx="0">
                  <c:v>Mid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34925">
                <a:solidFill>
                  <a:schemeClr val="tx1"/>
                </a:solidFill>
                <a:headEnd type="diamond" w="lg" len="lg"/>
                <a:tailEnd type="diamond" w="lg" len="lg"/>
              </a:ln>
              <a:effectLst/>
            </c:spPr>
          </c:marker>
          <c:cat>
            <c:strRef>
              <c:f>Summary!$B$1:$K$1</c:f>
              <c:strCache>
                <c:ptCount val="10"/>
                <c:pt idx="0">
                  <c:v> Year 1 </c:v>
                </c:pt>
                <c:pt idx="1">
                  <c:v> Year 2 </c:v>
                </c:pt>
                <c:pt idx="2">
                  <c:v> Year 3 </c:v>
                </c:pt>
                <c:pt idx="3">
                  <c:v> Year 4 </c:v>
                </c:pt>
                <c:pt idx="4">
                  <c:v>Year 5</c:v>
                </c:pt>
                <c:pt idx="5">
                  <c:v> Year 6 </c:v>
                </c:pt>
                <c:pt idx="6">
                  <c:v> Year 7 </c:v>
                </c:pt>
                <c:pt idx="7">
                  <c:v> Year 8 </c:v>
                </c:pt>
                <c:pt idx="8">
                  <c:v> Year 9 </c:v>
                </c:pt>
                <c:pt idx="9">
                  <c:v>Year 10</c:v>
                </c:pt>
              </c:strCache>
            </c:strRef>
          </c:cat>
          <c:val>
            <c:numRef>
              <c:f>Summary!$B$8:$K$8</c:f>
              <c:numCache>
                <c:formatCode>General</c:formatCode>
                <c:ptCount val="10"/>
                <c:pt idx="0">
                  <c:v>0.48213581325798449</c:v>
                </c:pt>
                <c:pt idx="1">
                  <c:v>0.84373767320147275</c:v>
                </c:pt>
                <c:pt idx="2">
                  <c:v>1.1149390681590892</c:v>
                </c:pt>
                <c:pt idx="3">
                  <c:v>1.3183401143773015</c:v>
                </c:pt>
                <c:pt idx="4">
                  <c:v>1.4708908990409606</c:v>
                </c:pt>
                <c:pt idx="5">
                  <c:v>1.5853039875387049</c:v>
                </c:pt>
                <c:pt idx="6">
                  <c:v>1.6711138039120135</c:v>
                </c:pt>
                <c:pt idx="7">
                  <c:v>1.7354711661919948</c:v>
                </c:pt>
                <c:pt idx="8">
                  <c:v>1.7837391879019806</c:v>
                </c:pt>
                <c:pt idx="9">
                  <c:v>1.8199402041844701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F91-8524-145C900C1267}"/>
            </c:ext>
          </c:extLst>
        </c:ser>
        <c:ser>
          <c:idx val="2"/>
          <c:order val="2"/>
          <c:tx>
            <c:strRef>
              <c:f>Summary!$A$9</c:f>
              <c:strCache>
                <c:ptCount val="1"/>
                <c:pt idx="0">
                  <c:v>High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Summary!$B$1:$K$1</c:f>
              <c:strCache>
                <c:ptCount val="10"/>
                <c:pt idx="0">
                  <c:v> Year 1 </c:v>
                </c:pt>
                <c:pt idx="1">
                  <c:v> Year 2 </c:v>
                </c:pt>
                <c:pt idx="2">
                  <c:v> Year 3 </c:v>
                </c:pt>
                <c:pt idx="3">
                  <c:v> Year 4 </c:v>
                </c:pt>
                <c:pt idx="4">
                  <c:v>Year 5</c:v>
                </c:pt>
                <c:pt idx="5">
                  <c:v> Year 6 </c:v>
                </c:pt>
                <c:pt idx="6">
                  <c:v> Year 7 </c:v>
                </c:pt>
                <c:pt idx="7">
                  <c:v> Year 8 </c:v>
                </c:pt>
                <c:pt idx="8">
                  <c:v> Year 9 </c:v>
                </c:pt>
                <c:pt idx="9">
                  <c:v>Year 10</c:v>
                </c:pt>
              </c:strCache>
            </c:strRef>
          </c:cat>
          <c:val>
            <c:numRef>
              <c:f>Summary!$B$9:$K$9</c:f>
              <c:numCache>
                <c:formatCode>General</c:formatCode>
                <c:ptCount val="10"/>
                <c:pt idx="0">
                  <c:v>2.3051768341470651</c:v>
                </c:pt>
                <c:pt idx="1">
                  <c:v>4.0340594597573647</c:v>
                </c:pt>
                <c:pt idx="2">
                  <c:v>5.3307214289650888</c:v>
                </c:pt>
                <c:pt idx="3">
                  <c:v>6.3032179058708824</c:v>
                </c:pt>
                <c:pt idx="4">
                  <c:v>7.0325902635502278</c:v>
                </c:pt>
                <c:pt idx="5">
                  <c:v>7.5796195318097359</c:v>
                </c:pt>
                <c:pt idx="6">
                  <c:v>7.9898914830043681</c:v>
                </c:pt>
                <c:pt idx="7">
                  <c:v>8.2975954464003419</c:v>
                </c:pt>
                <c:pt idx="8">
                  <c:v>8.5283734189473215</c:v>
                </c:pt>
                <c:pt idx="9">
                  <c:v>8.7014568983575575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F91-8524-145C900C1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rnd" cmpd="sng" algn="ctr">
              <a:solidFill>
                <a:schemeClr val="tx1">
                  <a:lumMod val="75000"/>
                  <a:lumOff val="25000"/>
                </a:schemeClr>
              </a:solidFill>
              <a:round/>
              <a:headEnd type="oval" w="lg" len="lg"/>
              <a:tailEnd type="oval" w="lg" len="lg"/>
            </a:ln>
            <a:effectLst/>
          </c:spPr>
        </c:hiLowLines>
        <c:axId val="601526432"/>
        <c:axId val="601544192"/>
      </c:stockChart>
      <c:catAx>
        <c:axId val="60152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44192"/>
        <c:crosses val="autoZero"/>
        <c:auto val="1"/>
        <c:lblAlgn val="ctr"/>
        <c:lblOffset val="100"/>
        <c:noMultiLvlLbl val="0"/>
      </c:catAx>
      <c:valAx>
        <c:axId val="60154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2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0</xdr:row>
      <xdr:rowOff>6350</xdr:rowOff>
    </xdr:from>
    <xdr:to>
      <xdr:col>17</xdr:col>
      <xdr:colOff>282575</xdr:colOff>
      <xdr:row>13</xdr:row>
      <xdr:rowOff>66675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33B9A233-C9CB-9219-4FF6-D6494B50B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66675</xdr:colOff>
      <xdr:row>13</xdr:row>
      <xdr:rowOff>120650</xdr:rowOff>
    </xdr:from>
    <xdr:to>
      <xdr:col>17</xdr:col>
      <xdr:colOff>282575</xdr:colOff>
      <xdr:row>27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C89BD6-7513-4C4A-BE1C-0A757F7CB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rendan Stevenson" id="{9FAC449A-63B5-4E5E-8FC4-E035E4911289}" userId="S::bstevenson@allenandclarke.co.nz::6c9c54bc-c136-468c-9f9c-e06eb32e9bf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4-09-30T02:26:11.35" personId="{9FAC449A-63B5-4E5E-8FC4-E035E4911289}" id="{E1D5F247-9DB7-436F-A2D0-B401A1393A07}">
    <text>Average of (primary outcomes average + secondary outcomes average + Te Tiriti average)</text>
  </threadedComment>
  <threadedComment ref="J1" dT="2024-09-30T05:46:48.33" personId="{9FAC449A-63B5-4E5E-8FC4-E035E4911289}" id="{BC7B4D84-2556-4021-97D1-C86D3D5ABF17}">
    <text>The outcome would not have occurred without the activity=0%
The outcome would have occurred but only to a limited extent=25%
The outcome would have occurred in part anyway=50%
The outcome would have occurred mostly anyway=75%
The outcome occurred anyway 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2773313527</xltc2:checksum>
        <xltc2:hyperlink startIndex="260" length="121" url="https://www.niaa.gov.au/sites/default/files/publications/indigenous/Drum-Atweme/drum_atweme_forecast_sroi_report-app5.htm"/>
      </x:ext>
    </extLst>
  </threadedComment>
  <threadedComment ref="K1" dT="2024-09-30T05:48:07.45" personId="{9FAC449A-63B5-4E5E-8FC4-E035E4911289}" id="{FEFFB46A-EC50-4ADF-BA73-5DDDAF31E811}">
    <text>The outcome is completely a result of the activity and no other programs or organisations contributed=0%
Other organisations and people have some minor role to play in generating the outcome=25%
Other organisations and people have a role to play in generating the outcome to some extent=50%
Other organisations and people have a significant role to play in generating the outcome=75%
The outcome is completely a result of other people or organisations=100%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2063979889</xltc2:checksum>
        <xltc2:hyperlink startIndex="457" length="121" url="https://www.niaa.gov.au/sites/default/files/publications/indigenous/Drum-Atweme/drum_atweme_forecast_sroi_report-app5.htm"/>
      </x:ext>
    </extLst>
  </threadedComment>
  <threadedComment ref="L1" dT="2024-09-30T05:48:44.54" personId="{9FAC449A-63B5-4E5E-8FC4-E035E4911289}" id="{7DE5740B-4985-4566-B37D-FC56F6C26CAF}">
    <text>The outcome did not displace another outcome=0%
The outcome displaced another outcome to a limited extent=25%
The outcome partially displaced another outcome=50%
The outcome displaced another outcome to a significant extent=75%
The outcome completely displaced another outcome=100%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719248759</xltc2:checksum>
        <xltc2:hyperlink startIndex="282" length="121" url="https://www.niaa.gov.au/sites/default/files/publications/indigenous/Drum-Atweme/drum_atweme_forecast_sroi_report-app5.htm"/>
      </x:ext>
    </extLst>
  </threadedComment>
  <threadedComment ref="M1" dT="2024-09-30T05:51:40.11" personId="{9FAC449A-63B5-4E5E-8FC4-E035E4911289}" id="{C4EDCEE3-484B-4161-A25B-B5FB45496781}">
    <text>The outcome lasts for the whole period of time assigned to it=0%
The outcome drops off by 25% per year from year 2 on=25%
The outcome drops off by 50% per year from year 2 on=50%
The outcome drops off by 75% per year from year 2 on=75%
The outcome drops off completely by the end of the time period=100%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1347187721</xltc2:checksum>
        <xltc2:hyperlink startIndex="304" length="121" url="https://www.niaa.gov.au/sites/default/files/publications/indigenous/Drum-Atweme/drum_atweme_forecast_sroi_report-app5.htm"/>
      </x:ext>
    </extLst>
  </threadedComment>
  <threadedComment ref="D2" dT="2024-09-30T02:22:52.66" personId="{9FAC449A-63B5-4E5E-8FC4-E035E4911289}" id="{B35B2C80-13DE-4064-87F5-41C3832DDE42}">
    <text>Number of whānau benefitting</text>
  </threadedComment>
  <threadedComment ref="J2" dT="2024-09-30T00:08:39.95" personId="{9FAC449A-63B5-4E5E-8FC4-E035E4911289}" id="{5E32051E-0810-40B4-B7BB-00019DB412B7}">
    <text>What would have happened without the activity</text>
  </threadedComment>
  <threadedComment ref="K2" dT="2024-09-30T00:09:14.90" personId="{9FAC449A-63B5-4E5E-8FC4-E035E4911289}" id="{964F2985-3DC5-4199-B98F-94904D25EC61}">
    <text>Who else contributed to the change?
What is within your sphere of influence.</text>
  </threadedComment>
  <threadedComment ref="L2" dT="2024-09-30T05:07:56.09" personId="{9FAC449A-63B5-4E5E-8FC4-E035E4911289}" id="{383AA3C8-E0AA-445B-9215-224BB9512515}">
    <text>Displacement/substitution effect are benefits claimed by the project are at the expense of others outside the project</text>
  </threadedComment>
  <threadedComment ref="M2" dT="2024-09-30T00:14:50.21" personId="{9FAC449A-63B5-4E5E-8FC4-E035E4911289}" id="{FC4D6A66-FFDD-4575-82E1-5DF040EFE0CA}">
    <text>Change over time</text>
  </threadedComment>
  <threadedComment ref="B5" dT="2024-09-30T01:13:55.59" personId="{9FAC449A-63B5-4E5E-8FC4-E035E4911289}" id="{6A4469EF-C272-4D81-92B2-152EBE663E85}">
    <text>Victim of discrimination (general population)	-7,408</text>
  </threadedComment>
  <threadedComment ref="B6" dT="2024-09-30T01:21:37.15" personId="{9FAC449A-63B5-4E5E-8FC4-E035E4911289}" id="{95D64426-A224-43CA-A83D-80BC8145EA7E}">
    <text xml:space="preserve">
“Overall, how satisfied are you with your life nowadays?” 
WELLBY: one point change in life satisfaction (0-10 scale) - midpoint	15,878</text>
  </threadedComment>
  <threadedComment ref="B7" dT="2024-09-30T00:39:40.46" personId="{9FAC449A-63B5-4E5E-8FC4-E035E4911289}" id="{6C5C853C-0A28-456E-AF06-3E81621B5112}">
    <text>In the last four weeks, how often have you felt isolated from others?
All of the time
most of the time
some of the time
a little of the time
none of the time</text>
  </threadedComment>
  <threadedComment ref="B10" dT="2024-09-30T01:14:56.30" personId="{9FAC449A-63B5-4E5E-8FC4-E035E4911289}" id="{D9068E1C-0E52-483E-BFAE-69405A5C5D74}">
    <text>Unemployment (general population)	-8,718</text>
  </threadedComment>
  <threadedComment ref="B11" dT="2024-09-30T01:19:47.51" personId="{9FAC449A-63B5-4E5E-8FC4-E035E4911289}" id="{2B31C441-3B86-4A16-A12A-BEB317557D15}">
    <text>25% of Income tax and ACC levy: Marginal value - No qualification to Upper secondary school qualification	312</text>
  </threadedComment>
  <threadedComment ref="B13" dT="2024-09-30T01:09:33.58" personId="{9FAC449A-63B5-4E5E-8FC4-E035E4911289}" id="{AF71C516-91B3-47B1-9732-335E4C0E0AC9}">
    <text>House mould: some (general population)	-2,906
House mould: very bad (general population)	-4,502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" dT="2024-09-30T02:26:11.35" personId="{9FAC449A-63B5-4E5E-8FC4-E035E4911289}" id="{158C0E59-3710-486A-89BE-72E163FBFF5B}">
    <text>Average of (primary outcomes average + secondary outcomes average + Te Tiriti average)</text>
  </threadedComment>
  <threadedComment ref="J1" dT="2024-09-30T05:46:48.33" personId="{9FAC449A-63B5-4E5E-8FC4-E035E4911289}" id="{328C763F-2CB6-49BF-8B57-E48FD40705B8}">
    <text>The outcome would not have occurred without the activity=0%
The outcome would have occurred but only to a limited extent=25%
The outcome would have occurred in part anyway=50%
The outcome would have occurred mostly anyway=75%
The outcome occurred anyway 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2773313527</xltc2:checksum>
        <xltc2:hyperlink startIndex="260" length="121" url="https://www.niaa.gov.au/sites/default/files/publications/indigenous/Drum-Atweme/drum_atweme_forecast_sroi_report-app5.htm"/>
      </x:ext>
    </extLst>
  </threadedComment>
  <threadedComment ref="K1" dT="2024-09-30T05:48:07.45" personId="{9FAC449A-63B5-4E5E-8FC4-E035E4911289}" id="{9718EBC1-B1E6-4DE2-9E7E-D6F0DB457646}">
    <text>The outcome is completely a result of the activity and no other programs or organisations contributed=0%
Other organisations and people have some minor role to play in generating the outcome=25%
Other organisations and people have a role to play in generating the outcome to some extent=50%
Other organisations and people have a significant role to play in generating the outcome=75%
The outcome is completely a result of other people or organisations=100%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2063979889</xltc2:checksum>
        <xltc2:hyperlink startIndex="457" length="121" url="https://www.niaa.gov.au/sites/default/files/publications/indigenous/Drum-Atweme/drum_atweme_forecast_sroi_report-app5.htm"/>
      </x:ext>
    </extLst>
  </threadedComment>
  <threadedComment ref="L1" dT="2024-09-30T05:48:44.54" personId="{9FAC449A-63B5-4E5E-8FC4-E035E4911289}" id="{E5C766E4-6ACC-419F-BA16-ACAEC4F4C30A}">
    <text>The outcome did not displace another outcome=0%
The outcome displaced another outcome to a limited extent=25%
The outcome partially displaced another outcome=50%
The outcome displaced another outcome to a significant extent=75%
The outcome completely displaced another outcome=100%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719248759</xltc2:checksum>
        <xltc2:hyperlink startIndex="282" length="121" url="https://www.niaa.gov.au/sites/default/files/publications/indigenous/Drum-Atweme/drum_atweme_forecast_sroi_report-app5.htm"/>
      </x:ext>
    </extLst>
  </threadedComment>
  <threadedComment ref="M1" dT="2024-09-30T05:51:40.11" personId="{9FAC449A-63B5-4E5E-8FC4-E035E4911289}" id="{FC39CC0E-F0E4-4AD5-945E-F1EFC124C37A}">
    <text>The outcome lasts for the whole period of time assigned to it=0%
The outcome drops off by 25% per year from year 2 on=25%
The outcome drops off by 50% per year from year 2 on=50%
The outcome drops off by 75% per year from year 2 on=75%
The outcome drops off completely by the end of the time period=100%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1347187721</xltc2:checksum>
        <xltc2:hyperlink startIndex="304" length="121" url="https://www.niaa.gov.au/sites/default/files/publications/indigenous/Drum-Atweme/drum_atweme_forecast_sroi_report-app5.htm"/>
      </x:ext>
    </extLst>
  </threadedComment>
  <threadedComment ref="D2" dT="2024-09-30T02:22:52.66" personId="{9FAC449A-63B5-4E5E-8FC4-E035E4911289}" id="{1C7BB9EC-91BF-4833-A58B-81FFE71A205D}">
    <text>Number of whānau benefitting</text>
  </threadedComment>
  <threadedComment ref="J2" dT="2024-09-30T00:08:39.95" personId="{9FAC449A-63B5-4E5E-8FC4-E035E4911289}" id="{D23CF61E-7CE5-4B76-80D2-670D379F2D4A}">
    <text>What would have happened without the activity</text>
  </threadedComment>
  <threadedComment ref="K2" dT="2024-09-30T00:09:14.90" personId="{9FAC449A-63B5-4E5E-8FC4-E035E4911289}" id="{2B4D0D36-8D9D-477B-B8AE-B43B58A7FA06}">
    <text>Who else contributed to the change?
What is within your sphere of influence.</text>
  </threadedComment>
  <threadedComment ref="L2" dT="2024-09-30T05:07:56.09" personId="{9FAC449A-63B5-4E5E-8FC4-E035E4911289}" id="{48F8F678-73A8-489A-B92C-3E1459D10C74}">
    <text>Displacement/substitution effect are benefits claimed by the project are at the expense of others outside the project</text>
  </threadedComment>
  <threadedComment ref="M2" dT="2024-09-30T00:14:50.21" personId="{9FAC449A-63B5-4E5E-8FC4-E035E4911289}" id="{03A6EC3D-CF5E-4594-99EB-A6528FFACE48}">
    <text>Change over time</text>
  </threadedComment>
  <threadedComment ref="B5" dT="2024-09-30T01:13:55.59" personId="{9FAC449A-63B5-4E5E-8FC4-E035E4911289}" id="{F2B98F7E-B58C-48D2-AE24-7C4F437C5AEC}">
    <text>Victim of discrimination (general population)	-7,408</text>
  </threadedComment>
  <threadedComment ref="B6" dT="2024-09-30T01:21:37.15" personId="{9FAC449A-63B5-4E5E-8FC4-E035E4911289}" id="{3C4EF570-8239-4D8F-829C-168C2252917E}">
    <text xml:space="preserve">
“Overall, how satisfied are you with your life nowadays?” 
WELLBY: one point change in life satisfaction (0-10 scale) - midpoint	15,878</text>
  </threadedComment>
  <threadedComment ref="B7" dT="2024-09-30T00:39:40.46" personId="{9FAC449A-63B5-4E5E-8FC4-E035E4911289}" id="{4068C72F-40C1-419E-BD24-0D4327035233}">
    <text>In the last four weeks, how often have you felt isolated from others?
All of the time
most of the time
some of the time
a little of the time
none of the time</text>
  </threadedComment>
  <threadedComment ref="B10" dT="2024-09-30T01:14:56.30" personId="{9FAC449A-63B5-4E5E-8FC4-E035E4911289}" id="{35E4CC47-24EA-45CD-A6CE-F57DE8900316}">
    <text>Unemployment (general population)	-8,718</text>
  </threadedComment>
  <threadedComment ref="B11" dT="2024-09-30T01:19:47.51" personId="{9FAC449A-63B5-4E5E-8FC4-E035E4911289}" id="{46CFEB81-AEB8-46E8-A0FB-5BAA62F36CA3}">
    <text>25% of Income tax and ACC levy: Marginal value - No qualification to Upper secondary school qualification	312</text>
  </threadedComment>
  <threadedComment ref="B13" dT="2024-09-30T01:09:33.58" personId="{9FAC449A-63B5-4E5E-8FC4-E035E4911289}" id="{EA3853D7-317C-4EE8-8C19-9904A43912F0}">
    <text>House mould: some (general population)	-2,906
House mould: very bad (general population)	-4,502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1" dT="2024-09-30T02:26:11.35" personId="{9FAC449A-63B5-4E5E-8FC4-E035E4911289}" id="{36809C15-1AD3-49D9-9671-59947B27628E}">
    <text>Average of (primary outcomes average + secondary outcomes average + Te Tiriti average)</text>
  </threadedComment>
  <threadedComment ref="J1" dT="2024-09-30T05:46:48.33" personId="{9FAC449A-63B5-4E5E-8FC4-E035E4911289}" id="{A240372F-83C2-4A65-9F13-E3326F57B2A7}">
    <text>The outcome would not have occurred without the activity=0%
The outcome would have occurred but only to a limited extent=25%
The outcome would have occurred in part anyway=50%
The outcome would have occurred mostly anyway=75%
The outcome occurred anyway 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2773313527</xltc2:checksum>
        <xltc2:hyperlink startIndex="260" length="121" url="https://www.niaa.gov.au/sites/default/files/publications/indigenous/Drum-Atweme/drum_atweme_forecast_sroi_report-app5.htm"/>
      </x:ext>
    </extLst>
  </threadedComment>
  <threadedComment ref="K1" dT="2024-09-30T05:48:07.45" personId="{9FAC449A-63B5-4E5E-8FC4-E035E4911289}" id="{8AA7E949-4A02-4401-8C35-67CAD5792BC0}">
    <text>The outcome is completely a result of the activity and no other programs or organisations contributed=0%
Other organisations and people have some minor role to play in generating the outcome=25%
Other organisations and people have a role to play in generating the outcome to some extent=50%
Other organisations and people have a significant role to play in generating the outcome=75%
The outcome is completely a result of other people or organisations=100%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2063979889</xltc2:checksum>
        <xltc2:hyperlink startIndex="457" length="121" url="https://www.niaa.gov.au/sites/default/files/publications/indigenous/Drum-Atweme/drum_atweme_forecast_sroi_report-app5.htm"/>
      </x:ext>
    </extLst>
  </threadedComment>
  <threadedComment ref="L1" dT="2024-09-30T05:48:44.54" personId="{9FAC449A-63B5-4E5E-8FC4-E035E4911289}" id="{7DF1863E-945C-4339-9CBA-EC115E9B0A86}">
    <text>The outcome did not displace another outcome=0%
The outcome displaced another outcome to a limited extent=25%
The outcome partially displaced another outcome=50%
The outcome displaced another outcome to a significant extent=75%
The outcome completely displaced another outcome=100%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719248759</xltc2:checksum>
        <xltc2:hyperlink startIndex="282" length="121" url="https://www.niaa.gov.au/sites/default/files/publications/indigenous/Drum-Atweme/drum_atweme_forecast_sroi_report-app5.htm"/>
      </x:ext>
    </extLst>
  </threadedComment>
  <threadedComment ref="M1" dT="2024-09-30T05:51:40.11" personId="{9FAC449A-63B5-4E5E-8FC4-E035E4911289}" id="{CF39DD39-5749-4B4E-88F4-E186D494A950}">
    <text>The outcome lasts for the whole period of time assigned to it=0%
The outcome drops off by 25% per year from year 2 on=25%
The outcome drops off by 50% per year from year 2 on=50%
The outcome drops off by 75% per year from year 2 on=75%
The outcome drops off completely by the end of the time period=100%
https://www.niaa.gov.au/sites/default/files/publications/indigenous/Drum-Atweme/drum_atweme_forecast_sroi_report-app5.htm</text>
    <extLst>
      <x:ext xmlns:xltc2="http://schemas.microsoft.com/office/spreadsheetml/2020/threadedcomments2" uri="{F7C98A9C-CBB3-438F-8F68-D28B6AF4A901}">
        <xltc2:checksum>1347187721</xltc2:checksum>
        <xltc2:hyperlink startIndex="304" length="121" url="https://www.niaa.gov.au/sites/default/files/publications/indigenous/Drum-Atweme/drum_atweme_forecast_sroi_report-app5.htm"/>
      </x:ext>
    </extLst>
  </threadedComment>
  <threadedComment ref="D2" dT="2024-09-30T02:22:52.66" personId="{9FAC449A-63B5-4E5E-8FC4-E035E4911289}" id="{5BBDF60D-5CD3-4757-B5FD-084D2F85903B}">
    <text>Number of whānau benefitting</text>
  </threadedComment>
  <threadedComment ref="J2" dT="2024-09-30T00:08:39.95" personId="{9FAC449A-63B5-4E5E-8FC4-E035E4911289}" id="{B138DCC4-A692-4775-8F23-3BD70ECC27F2}">
    <text>What would have happened without the activity</text>
  </threadedComment>
  <threadedComment ref="K2" dT="2024-09-30T00:09:14.90" personId="{9FAC449A-63B5-4E5E-8FC4-E035E4911289}" id="{DF5FDA45-3EAE-4E6B-B223-84398ECFB74C}">
    <text>Who else contributed to the change?
What is within your sphere of influence.</text>
  </threadedComment>
  <threadedComment ref="L2" dT="2024-09-30T05:07:56.09" personId="{9FAC449A-63B5-4E5E-8FC4-E035E4911289}" id="{9D5D0A82-705A-447C-9FD4-EA55FD120364}">
    <text>Displacement/substitution effect are benefits claimed by the project are at the expense of others outside the project</text>
  </threadedComment>
  <threadedComment ref="M2" dT="2024-09-30T00:14:50.21" personId="{9FAC449A-63B5-4E5E-8FC4-E035E4911289}" id="{E1C08BDF-2288-47DB-B990-AC150B52B41D}">
    <text>Change over time</text>
  </threadedComment>
  <threadedComment ref="B5" dT="2024-09-30T01:11:26.11" personId="{9FAC449A-63B5-4E5E-8FC4-E035E4911289}" id="{66F22FA8-674C-45E2-BEE1-D7ECB7CC1754}">
    <text>Victim of a crime (general population)	-3,844</text>
  </threadedComment>
  <threadedComment ref="B6" dT="2024-09-30T01:13:55.59" personId="{9FAC449A-63B5-4E5E-8FC4-E035E4911289}" id="{33EEFBF3-BDD6-4281-B1D0-03DE9309B551}">
    <text>Victim of discrimination (general population)	-7,408</text>
  </threadedComment>
  <threadedComment ref="B8" dT="2024-09-30T01:21:37.15" personId="{9FAC449A-63B5-4E5E-8FC4-E035E4911289}" id="{DB5401C6-C2DA-4700-AB68-C3A82815E722}">
    <text xml:space="preserve">
“Overall, how satisfied are you with your life nowadays?” 
WELLBY: one point change in life satisfaction (0-10 scale) - midpoint	15,878</text>
  </threadedComment>
  <threadedComment ref="B9" dT="2024-09-30T00:39:40.46" personId="{9FAC449A-63B5-4E5E-8FC4-E035E4911289}" id="{1A97D42F-413F-4683-A6CC-12E3DCC54E7A}">
    <text>In the last four weeks, how often have you felt isolated from others?
All of the time
most of the time
some of the time
a little of the time
none of the time</text>
  </threadedComment>
  <threadedComment ref="B12" dT="2024-09-30T01:14:56.30" personId="{9FAC449A-63B5-4E5E-8FC4-E035E4911289}" id="{A025A204-EF9D-4A94-9FFE-9F03C447EDA6}">
    <text>Unemployment (general population)	-8,718</text>
  </threadedComment>
  <threadedComment ref="B13" dT="2024-09-30T01:19:47.51" personId="{9FAC449A-63B5-4E5E-8FC4-E035E4911289}" id="{7EB51E7D-9F72-49CC-BA97-132E9F17B048}">
    <text>25% of Income tax and ACC levy: Marginal value - No qualification to Upper secondary school qualification	312</text>
  </threadedComment>
  <threadedComment ref="B15" dT="2024-09-30T01:09:33.58" personId="{9FAC449A-63B5-4E5E-8FC4-E035E4911289}" id="{544DAB8C-6201-4152-AF8C-87B53340131E}">
    <text>House mould: some (general population)	-2,906
House mould: very bad (general population)	-4,502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18B3-64EB-4B18-AB7A-BAE345E827FE}">
  <dimension ref="A1:K9"/>
  <sheetViews>
    <sheetView workbookViewId="0">
      <selection activeCell="K2" sqref="K2"/>
    </sheetView>
  </sheetViews>
  <sheetFormatPr defaultRowHeight="14" x14ac:dyDescent="0.3"/>
  <cols>
    <col min="1" max="1" width="11.6640625" customWidth="1"/>
  </cols>
  <sheetData>
    <row r="1" spans="1:11" x14ac:dyDescent="0.3">
      <c r="A1" s="1" t="s">
        <v>0</v>
      </c>
      <c r="B1" s="23" t="s">
        <v>1</v>
      </c>
      <c r="C1" s="28" t="s">
        <v>2</v>
      </c>
      <c r="D1" s="28" t="s">
        <v>3</v>
      </c>
      <c r="E1" s="28" t="s">
        <v>4</v>
      </c>
      <c r="F1" s="21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1" t="s">
        <v>10</v>
      </c>
    </row>
    <row r="2" spans="1:11" x14ac:dyDescent="0.3">
      <c r="A2" t="s">
        <v>11</v>
      </c>
      <c r="B2">
        <f>OutcomesLow!BF7</f>
        <v>0.56621189117431647</v>
      </c>
      <c r="C2">
        <f>OutcomesLow!BG7</f>
        <v>0.9908708095550538</v>
      </c>
      <c r="D2">
        <f>OutcomesLow!BH7</f>
        <v>1.3093649983406068</v>
      </c>
      <c r="E2">
        <f>OutcomesLow!BI7</f>
        <v>1.5482356399297716</v>
      </c>
      <c r="F2">
        <f>OutcomesLow!BJ7</f>
        <v>1.7273886211216452</v>
      </c>
      <c r="G2">
        <f>OutcomesLow!BK7</f>
        <v>1.8617533570155502</v>
      </c>
      <c r="H2">
        <f>OutcomesLow!BL7</f>
        <v>1.9625269089359791</v>
      </c>
      <c r="I2">
        <f>OutcomesLow!BM7</f>
        <v>2.0381070728763007</v>
      </c>
      <c r="J2">
        <f>OutcomesLow!BN7</f>
        <v>2.0947921958315421</v>
      </c>
      <c r="K2">
        <f>OutcomesLow!BO7</f>
        <v>2.1373060380479729</v>
      </c>
    </row>
    <row r="3" spans="1:11" x14ac:dyDescent="0.3">
      <c r="A3" t="s">
        <v>12</v>
      </c>
      <c r="B3">
        <f>OutcomesMid!BF7</f>
        <v>1.8873729705810547</v>
      </c>
      <c r="C3">
        <f>OutcomesMid!BG7</f>
        <v>3.3029026985168457</v>
      </c>
      <c r="D3">
        <f>OutcomesMid!BH7</f>
        <v>4.364549994468689</v>
      </c>
      <c r="E3">
        <f>OutcomesMid!BI7</f>
        <v>5.1607854664325714</v>
      </c>
      <c r="F3">
        <f>OutcomesMid!BJ7</f>
        <v>5.7579620704054832</v>
      </c>
      <c r="G3">
        <f>OutcomesMid!BK7</f>
        <v>6.2058445233851671</v>
      </c>
      <c r="H3">
        <f>OutcomesMid!BL7</f>
        <v>6.54175636311993</v>
      </c>
      <c r="I3">
        <f>OutcomesMid!BM7</f>
        <v>6.7936902429210022</v>
      </c>
      <c r="J3">
        <f>OutcomesMid!BN7</f>
        <v>6.9826406527718063</v>
      </c>
      <c r="K3">
        <f>OutcomesMid!BO7</f>
        <v>7.1243534601599094</v>
      </c>
    </row>
    <row r="4" spans="1:11" x14ac:dyDescent="0.3">
      <c r="A4" t="s">
        <v>13</v>
      </c>
      <c r="B4">
        <f>OutcomesHigh!BF7</f>
        <v>2.831059455871582</v>
      </c>
      <c r="C4">
        <f>OutcomesHigh!BG7</f>
        <v>4.9543540477752686</v>
      </c>
      <c r="D4">
        <f>OutcomesHigh!BH7</f>
        <v>6.5468249917030334</v>
      </c>
      <c r="E4">
        <f>OutcomesHigh!BI7</f>
        <v>7.7411781996488571</v>
      </c>
      <c r="F4">
        <f>OutcomesHigh!BJ7</f>
        <v>8.6369431056082249</v>
      </c>
      <c r="G4">
        <f>OutcomesHigh!BK7</f>
        <v>9.3087667850777507</v>
      </c>
      <c r="H4">
        <f>OutcomesHigh!BL7</f>
        <v>9.812634544679895</v>
      </c>
      <c r="I4">
        <f>OutcomesHigh!BM7</f>
        <v>10.190535364381503</v>
      </c>
      <c r="J4">
        <f>OutcomesHigh!BN7</f>
        <v>10.47396097915771</v>
      </c>
      <c r="K4">
        <f>OutcomesHigh!BO7</f>
        <v>10.686530190239864</v>
      </c>
    </row>
    <row r="6" spans="1:11" x14ac:dyDescent="0.3">
      <c r="A6" s="1" t="s">
        <v>14</v>
      </c>
    </row>
    <row r="7" spans="1:11" x14ac:dyDescent="0.3">
      <c r="A7" t="s">
        <v>11</v>
      </c>
      <c r="B7">
        <f>OutcomesLow!N20</f>
        <v>0</v>
      </c>
      <c r="C7">
        <f>OutcomesLow!O20</f>
        <v>0</v>
      </c>
      <c r="D7">
        <f>OutcomesLow!P20</f>
        <v>0</v>
      </c>
      <c r="E7">
        <f>OutcomesLow!Q20</f>
        <v>0</v>
      </c>
      <c r="F7">
        <f>OutcomesLow!R20</f>
        <v>0</v>
      </c>
      <c r="G7">
        <f>OutcomesLow!S20</f>
        <v>0</v>
      </c>
      <c r="H7">
        <f>OutcomesLow!T20</f>
        <v>0</v>
      </c>
      <c r="I7">
        <f>OutcomesLow!U20</f>
        <v>0</v>
      </c>
      <c r="J7">
        <f>OutcomesLow!V20</f>
        <v>0</v>
      </c>
      <c r="K7">
        <f>OutcomesLow!W20</f>
        <v>0</v>
      </c>
    </row>
    <row r="8" spans="1:11" x14ac:dyDescent="0.3">
      <c r="A8" t="s">
        <v>12</v>
      </c>
      <c r="B8">
        <f>OutcomesMid!N20</f>
        <v>0.48213581325798449</v>
      </c>
      <c r="C8">
        <f>OutcomesMid!O20</f>
        <v>0.84373767320147275</v>
      </c>
      <c r="D8">
        <f>OutcomesMid!P20</f>
        <v>1.1149390681590892</v>
      </c>
      <c r="E8">
        <f>OutcomesMid!Q20</f>
        <v>1.3183401143773015</v>
      </c>
      <c r="F8">
        <f>OutcomesMid!R20</f>
        <v>1.4708908990409606</v>
      </c>
      <c r="G8">
        <f>OutcomesMid!S20</f>
        <v>1.5853039875387049</v>
      </c>
      <c r="H8">
        <f>OutcomesMid!T20</f>
        <v>1.6711138039120135</v>
      </c>
      <c r="I8">
        <f>OutcomesMid!U20</f>
        <v>1.7354711661919948</v>
      </c>
      <c r="J8">
        <f>OutcomesMid!V20</f>
        <v>1.7837391879019806</v>
      </c>
      <c r="K8">
        <f>OutcomesMid!W20</f>
        <v>1.8199402041844701</v>
      </c>
    </row>
    <row r="9" spans="1:11" x14ac:dyDescent="0.3">
      <c r="A9" t="s">
        <v>13</v>
      </c>
      <c r="B9">
        <f>OutcomesHigh!N22</f>
        <v>2.3051768341470651</v>
      </c>
      <c r="C9">
        <f>OutcomesHigh!O22</f>
        <v>4.0340594597573647</v>
      </c>
      <c r="D9">
        <f>OutcomesHigh!P22</f>
        <v>5.3307214289650888</v>
      </c>
      <c r="E9">
        <f>OutcomesHigh!Q22</f>
        <v>6.3032179058708824</v>
      </c>
      <c r="F9">
        <f>OutcomesHigh!R22</f>
        <v>7.0325902635502278</v>
      </c>
      <c r="G9">
        <f>OutcomesHigh!S22</f>
        <v>7.5796195318097359</v>
      </c>
      <c r="H9">
        <f>OutcomesHigh!T22</f>
        <v>7.9898914830043681</v>
      </c>
      <c r="I9">
        <f>OutcomesHigh!U22</f>
        <v>8.2975954464003419</v>
      </c>
      <c r="J9">
        <f>OutcomesHigh!V22</f>
        <v>8.5283734189473215</v>
      </c>
      <c r="K9">
        <f>OutcomesHigh!W22</f>
        <v>8.7014568983575575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D92BE-6AE6-43ED-AB58-11F177D6F859}">
  <dimension ref="A1:BO37"/>
  <sheetViews>
    <sheetView workbookViewId="0">
      <pane xSplit="3" ySplit="2" topLeftCell="E10" activePane="bottomRight" state="frozen"/>
      <selection pane="topRight" activeCell="D1" sqref="D1"/>
      <selection pane="bottomLeft" activeCell="A3" sqref="A3"/>
      <selection pane="bottomRight"/>
    </sheetView>
  </sheetViews>
  <sheetFormatPr defaultRowHeight="14" x14ac:dyDescent="0.3"/>
  <cols>
    <col min="1" max="1" width="21.5" style="1" customWidth="1"/>
    <col min="2" max="2" width="26.75" style="8" customWidth="1"/>
    <col min="3" max="3" width="15.5" style="8" customWidth="1"/>
    <col min="4" max="4" width="12.58203125" customWidth="1"/>
    <col min="5" max="5" width="13.33203125" style="12" customWidth="1"/>
    <col min="6" max="6" width="14.58203125" customWidth="1"/>
    <col min="7" max="7" width="17.33203125" style="15" customWidth="1"/>
    <col min="8" max="8" width="17.83203125" style="8" customWidth="1"/>
    <col min="9" max="9" width="17.08203125" customWidth="1"/>
    <col min="10" max="10" width="10.83203125" style="17" customWidth="1"/>
    <col min="11" max="11" width="10.58203125" customWidth="1"/>
    <col min="12" max="12" width="13.58203125" customWidth="1"/>
    <col min="13" max="13" width="8.58203125" style="38"/>
    <col min="14" max="14" width="9.83203125" style="12" bestFit="1" customWidth="1"/>
    <col min="15" max="15" width="9.58203125" style="7" bestFit="1" customWidth="1"/>
    <col min="16" max="16" width="11" style="7" customWidth="1"/>
    <col min="17" max="22" width="10" style="7" customWidth="1"/>
    <col min="23" max="23" width="10.5" style="7" customWidth="1"/>
    <col min="24" max="24" width="8.58203125" style="17"/>
    <col min="34" max="34" width="8.58203125" style="17"/>
    <col min="44" max="44" width="8.58203125" style="17"/>
    <col min="55" max="55" width="8.58203125" style="17"/>
  </cols>
  <sheetData>
    <row r="1" spans="1:67" s="1" customFormat="1" x14ac:dyDescent="0.3">
      <c r="A1" s="1" t="str">
        <f>_xlfn.CONCAT("CBA (5 years)=",TRUNC(($W$19/E37)*100+0.05)/100)</f>
        <v>CBA (5 years)=0</v>
      </c>
      <c r="B1" s="1" t="str">
        <f>_xlfn.CONCAT("SROI (5 years)=",TRUNC(((BJ7)*100)+0.5)/100)</f>
        <v>SROI (5 years)=1.73</v>
      </c>
      <c r="C1" s="1" t="s">
        <v>15</v>
      </c>
      <c r="D1" s="1" t="s">
        <v>16</v>
      </c>
      <c r="E1" s="11" t="s">
        <v>17</v>
      </c>
      <c r="F1" s="1" t="s">
        <v>18</v>
      </c>
      <c r="G1" s="13" t="s">
        <v>19</v>
      </c>
      <c r="H1" s="14" t="s">
        <v>20</v>
      </c>
      <c r="I1" s="1" t="s">
        <v>21</v>
      </c>
      <c r="J1" s="16" t="s">
        <v>22</v>
      </c>
      <c r="K1" s="1" t="s">
        <v>23</v>
      </c>
      <c r="L1" s="1" t="s">
        <v>24</v>
      </c>
      <c r="M1" s="37" t="s">
        <v>25</v>
      </c>
      <c r="N1" s="11" t="s">
        <v>14</v>
      </c>
      <c r="O1" s="5"/>
      <c r="P1" s="5"/>
      <c r="Q1" s="5"/>
      <c r="R1" s="5"/>
      <c r="S1" s="5"/>
      <c r="T1" s="5"/>
      <c r="U1" s="5"/>
      <c r="V1" s="5"/>
      <c r="W1" s="5"/>
      <c r="X1" s="16" t="s">
        <v>26</v>
      </c>
      <c r="AH1" s="16" t="s">
        <v>27</v>
      </c>
      <c r="AR1" s="16" t="s">
        <v>28</v>
      </c>
      <c r="BC1" s="16" t="s">
        <v>29</v>
      </c>
      <c r="BF1" s="1" t="s">
        <v>30</v>
      </c>
    </row>
    <row r="2" spans="1:67" s="21" customFormat="1" ht="84" customHeight="1" x14ac:dyDescent="0.3">
      <c r="A2" s="21" t="s">
        <v>31</v>
      </c>
      <c r="B2" s="22"/>
      <c r="C2" s="22" t="s">
        <v>32</v>
      </c>
      <c r="D2" s="22">
        <v>5</v>
      </c>
      <c r="E2" s="23" t="s">
        <v>33</v>
      </c>
      <c r="F2" s="22" t="s">
        <v>34</v>
      </c>
      <c r="G2" s="24" t="s">
        <v>35</v>
      </c>
      <c r="H2" s="22" t="s">
        <v>36</v>
      </c>
      <c r="I2" s="25" t="s">
        <v>37</v>
      </c>
      <c r="J2" s="26">
        <v>0.25</v>
      </c>
      <c r="K2" s="27">
        <v>0.75</v>
      </c>
      <c r="L2" s="27">
        <v>0</v>
      </c>
      <c r="M2" s="36">
        <v>0.25</v>
      </c>
      <c r="N2" s="23" t="s">
        <v>1</v>
      </c>
      <c r="O2" s="28" t="s">
        <v>2</v>
      </c>
      <c r="P2" s="28" t="s">
        <v>3</v>
      </c>
      <c r="Q2" s="28" t="s">
        <v>4</v>
      </c>
      <c r="R2" s="21" t="s">
        <v>5</v>
      </c>
      <c r="S2" s="28" t="s">
        <v>6</v>
      </c>
      <c r="T2" s="28" t="s">
        <v>7</v>
      </c>
      <c r="U2" s="28" t="s">
        <v>8</v>
      </c>
      <c r="V2" s="28" t="s">
        <v>9</v>
      </c>
      <c r="W2" s="21" t="s">
        <v>10</v>
      </c>
      <c r="X2" s="23" t="s">
        <v>1</v>
      </c>
      <c r="Y2" s="28" t="s">
        <v>2</v>
      </c>
      <c r="Z2" s="28" t="s">
        <v>3</v>
      </c>
      <c r="AA2" s="28" t="s">
        <v>4</v>
      </c>
      <c r="AB2" s="21" t="s">
        <v>5</v>
      </c>
      <c r="AC2" s="28" t="s">
        <v>6</v>
      </c>
      <c r="AD2" s="28" t="s">
        <v>7</v>
      </c>
      <c r="AE2" s="28" t="s">
        <v>8</v>
      </c>
      <c r="AF2" s="28" t="s">
        <v>9</v>
      </c>
      <c r="AG2" s="21" t="s">
        <v>10</v>
      </c>
      <c r="AH2" s="23" t="s">
        <v>1</v>
      </c>
      <c r="AI2" s="28" t="s">
        <v>2</v>
      </c>
      <c r="AJ2" s="28" t="s">
        <v>3</v>
      </c>
      <c r="AK2" s="28" t="s">
        <v>4</v>
      </c>
      <c r="AL2" s="21" t="s">
        <v>5</v>
      </c>
      <c r="AM2" s="28" t="s">
        <v>6</v>
      </c>
      <c r="AN2" s="28" t="s">
        <v>7</v>
      </c>
      <c r="AO2" s="28" t="s">
        <v>8</v>
      </c>
      <c r="AP2" s="28" t="s">
        <v>9</v>
      </c>
      <c r="AQ2" s="21" t="s">
        <v>10</v>
      </c>
      <c r="AR2" s="23" t="s">
        <v>1</v>
      </c>
      <c r="AS2" s="28" t="s">
        <v>2</v>
      </c>
      <c r="AT2" s="28" t="s">
        <v>3</v>
      </c>
      <c r="AU2" s="28" t="s">
        <v>4</v>
      </c>
      <c r="AV2" s="21" t="s">
        <v>5</v>
      </c>
      <c r="AW2" s="28" t="s">
        <v>6</v>
      </c>
      <c r="AX2" s="28" t="s">
        <v>7</v>
      </c>
      <c r="AY2" s="28" t="s">
        <v>8</v>
      </c>
      <c r="AZ2" s="28" t="s">
        <v>9</v>
      </c>
      <c r="BA2" s="21" t="s">
        <v>10</v>
      </c>
      <c r="BC2" s="30" t="s">
        <v>38</v>
      </c>
      <c r="BD2" s="21" t="s">
        <v>39</v>
      </c>
      <c r="BE2" s="21" t="s">
        <v>40</v>
      </c>
      <c r="BF2" s="20" t="s">
        <v>1</v>
      </c>
      <c r="BG2" s="9" t="s">
        <v>2</v>
      </c>
      <c r="BH2" s="9" t="s">
        <v>3</v>
      </c>
      <c r="BI2" s="9" t="s">
        <v>4</v>
      </c>
      <c r="BJ2" s="1" t="s">
        <v>5</v>
      </c>
      <c r="BK2" s="9" t="s">
        <v>6</v>
      </c>
      <c r="BL2" s="9" t="s">
        <v>7</v>
      </c>
      <c r="BM2" s="28" t="s">
        <v>8</v>
      </c>
      <c r="BN2" s="9" t="s">
        <v>9</v>
      </c>
      <c r="BO2" s="1" t="s">
        <v>10</v>
      </c>
    </row>
    <row r="3" spans="1:67" x14ac:dyDescent="0.3">
      <c r="A3" s="1" t="s">
        <v>41</v>
      </c>
      <c r="BC3" s="16" t="s">
        <v>42</v>
      </c>
      <c r="BD3">
        <f>COUNTIF(C:C,"Primary")</f>
        <v>3</v>
      </c>
      <c r="BE3">
        <f>BD3*10*5*$D$2</f>
        <v>750</v>
      </c>
      <c r="BF3">
        <f>AG19/BE3</f>
        <v>2.8310594558715822E-2</v>
      </c>
      <c r="BG3">
        <f>BF3*(1-$M$2)</f>
        <v>2.1232945919036867E-2</v>
      </c>
      <c r="BH3">
        <f t="shared" ref="BH3:BJ3" si="0">BG3*(1-$M$2)</f>
        <v>1.5924709439277651E-2</v>
      </c>
      <c r="BI3">
        <f t="shared" si="0"/>
        <v>1.1943532079458238E-2</v>
      </c>
      <c r="BJ3">
        <f t="shared" si="0"/>
        <v>8.9576490595936788E-3</v>
      </c>
      <c r="BK3">
        <f t="shared" ref="BK3:BO3" si="1">BJ3*(1-$M$2)</f>
        <v>6.7182367946952591E-3</v>
      </c>
      <c r="BL3">
        <f t="shared" si="1"/>
        <v>5.0386775960214441E-3</v>
      </c>
      <c r="BM3">
        <f t="shared" si="1"/>
        <v>3.7790081970160831E-3</v>
      </c>
      <c r="BN3">
        <f t="shared" si="1"/>
        <v>2.8342561477620624E-3</v>
      </c>
      <c r="BO3">
        <f t="shared" si="1"/>
        <v>2.1256921108215466E-3</v>
      </c>
    </row>
    <row r="4" spans="1:67" ht="28" x14ac:dyDescent="0.3">
      <c r="A4" t="s">
        <v>43</v>
      </c>
      <c r="C4" s="8" t="s">
        <v>42</v>
      </c>
      <c r="D4">
        <f>$D$2</f>
        <v>5</v>
      </c>
      <c r="G4" s="15" t="s">
        <v>44</v>
      </c>
      <c r="H4" s="8">
        <v>10</v>
      </c>
      <c r="I4">
        <v>1</v>
      </c>
      <c r="J4" s="18">
        <f t="shared" ref="J4:M8" si="2">J$2</f>
        <v>0.25</v>
      </c>
      <c r="K4" s="19">
        <f t="shared" si="2"/>
        <v>0.75</v>
      </c>
      <c r="L4" s="19">
        <f t="shared" si="2"/>
        <v>0</v>
      </c>
      <c r="M4" s="38">
        <f t="shared" si="2"/>
        <v>0.25</v>
      </c>
      <c r="N4" s="12">
        <f t="shared" ref="N4:N8" si="3">$D4*($E4*$F4)*(1-$J4)*(1-$K4)*(1-$L4)</f>
        <v>0</v>
      </c>
      <c r="O4" s="7">
        <f>N4*(1-$M4)</f>
        <v>0</v>
      </c>
      <c r="P4" s="7">
        <f t="shared" ref="P4:Q8" si="4">O4*(1-$M4)</f>
        <v>0</v>
      </c>
      <c r="Q4" s="7">
        <f t="shared" si="4"/>
        <v>0</v>
      </c>
      <c r="R4" s="7">
        <f t="shared" ref="R4:W4" si="5">Q4*(1-$M4)</f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>
        <f t="shared" si="5"/>
        <v>0</v>
      </c>
      <c r="X4" s="17">
        <f>IF($C4="Primary",$D4*$H4*($I4/5)*(1-$J4)*(1-$K4)*(1-$L4),"")</f>
        <v>1.875</v>
      </c>
      <c r="Y4">
        <f>IFERROR(X4*(1-$M4),"")</f>
        <v>1.40625</v>
      </c>
      <c r="Z4">
        <f t="shared" ref="Z4:AA4" si="6">IFERROR(Y4*(1-$M4),"")</f>
        <v>1.0546875</v>
      </c>
      <c r="AA4">
        <f t="shared" si="6"/>
        <v>0.791015625</v>
      </c>
      <c r="AB4">
        <f t="shared" ref="AB4:AG4" si="7">IFERROR(AA4*(1-$M4),"")</f>
        <v>0.59326171875</v>
      </c>
      <c r="AC4">
        <f t="shared" si="7"/>
        <v>0.4449462890625</v>
      </c>
      <c r="AD4">
        <f t="shared" si="7"/>
        <v>0.333709716796875</v>
      </c>
      <c r="AE4">
        <f t="shared" si="7"/>
        <v>0.25028228759765625</v>
      </c>
      <c r="AF4">
        <f t="shared" si="7"/>
        <v>0.18771171569824219</v>
      </c>
      <c r="AG4">
        <f t="shared" si="7"/>
        <v>0.14078378677368164</v>
      </c>
      <c r="AH4" s="17" t="str">
        <f>IF($C4="Secondary",$D4*$H4*($I4/5)*(1-$J4)*(1-$K4)*(1-$L4),"")</f>
        <v/>
      </c>
      <c r="AI4" t="str">
        <f>IFERROR(AH4*(1-$M4),"")</f>
        <v/>
      </c>
      <c r="AJ4" t="str">
        <f t="shared" ref="AJ4:AK4" si="8">IFERROR(AI4*(1-$M4),"")</f>
        <v/>
      </c>
      <c r="AK4" t="str">
        <f t="shared" si="8"/>
        <v/>
      </c>
      <c r="AL4" t="str">
        <f t="shared" ref="AL4:AQ4" si="9">IFERROR(AK4*(1-$M4),"")</f>
        <v/>
      </c>
      <c r="AM4" t="str">
        <f t="shared" si="9"/>
        <v/>
      </c>
      <c r="AN4" t="str">
        <f t="shared" si="9"/>
        <v/>
      </c>
      <c r="AO4" t="str">
        <f t="shared" si="9"/>
        <v/>
      </c>
      <c r="AP4" t="str">
        <f t="shared" si="9"/>
        <v/>
      </c>
      <c r="AQ4" t="str">
        <f t="shared" si="9"/>
        <v/>
      </c>
      <c r="AR4" s="17" t="str">
        <f>IF($C4="Tiriti",$D4*$H4*($I4/5)*(1-$J4)*(1-$K4)*(1-$L4),"")</f>
        <v/>
      </c>
      <c r="AS4" t="str">
        <f>IFERROR(AR4*(1-$M4),"")</f>
        <v/>
      </c>
      <c r="AT4" t="str">
        <f t="shared" ref="AT4:AU4" si="10">IFERROR(AS4*(1-$M4),"")</f>
        <v/>
      </c>
      <c r="AU4" t="str">
        <f t="shared" si="10"/>
        <v/>
      </c>
      <c r="AV4" t="str">
        <f t="shared" ref="AV4:BA4" si="11">IFERROR(AU4*(1-$M4),"")</f>
        <v/>
      </c>
      <c r="AW4" t="str">
        <f t="shared" si="11"/>
        <v/>
      </c>
      <c r="AX4" t="str">
        <f t="shared" si="11"/>
        <v/>
      </c>
      <c r="AY4" t="str">
        <f t="shared" si="11"/>
        <v/>
      </c>
      <c r="AZ4" t="str">
        <f t="shared" si="11"/>
        <v/>
      </c>
      <c r="BA4" t="str">
        <f t="shared" si="11"/>
        <v/>
      </c>
      <c r="BC4" s="16" t="s">
        <v>45</v>
      </c>
      <c r="BD4">
        <f>COUNTIF(C:C,"Secondary")</f>
        <v>6</v>
      </c>
      <c r="BE4">
        <f t="shared" ref="BE4:BE5" si="12">BD4*10*5*$D$2</f>
        <v>1500</v>
      </c>
      <c r="BF4">
        <f>AQ19/BE4</f>
        <v>1.4155297279357911E-2</v>
      </c>
      <c r="BG4">
        <f t="shared" ref="BG4:BJ5" si="13">BF4*(1-$M$2)</f>
        <v>1.0616472959518434E-2</v>
      </c>
      <c r="BH4">
        <f t="shared" si="13"/>
        <v>7.9623547196388256E-3</v>
      </c>
      <c r="BI4">
        <f t="shared" si="13"/>
        <v>5.9717660397291192E-3</v>
      </c>
      <c r="BJ4">
        <f t="shared" si="13"/>
        <v>4.4788245297968394E-3</v>
      </c>
      <c r="BK4">
        <f t="shared" ref="BK4:BO4" si="14">BJ4*(1-$M$2)</f>
        <v>3.3591183973476295E-3</v>
      </c>
      <c r="BL4">
        <f t="shared" si="14"/>
        <v>2.519338798010722E-3</v>
      </c>
      <c r="BM4">
        <f t="shared" si="14"/>
        <v>1.8895040985080415E-3</v>
      </c>
      <c r="BN4">
        <f t="shared" si="14"/>
        <v>1.4171280738810312E-3</v>
      </c>
      <c r="BO4">
        <f t="shared" si="14"/>
        <v>1.0628460554107733E-3</v>
      </c>
    </row>
    <row r="5" spans="1:67" ht="42" x14ac:dyDescent="0.3">
      <c r="A5" t="s">
        <v>46</v>
      </c>
      <c r="B5" s="8" t="s">
        <v>47</v>
      </c>
      <c r="C5" s="8" t="s">
        <v>45</v>
      </c>
      <c r="D5">
        <f>$D$2</f>
        <v>5</v>
      </c>
      <c r="E5" s="12">
        <v>7408</v>
      </c>
      <c r="F5">
        <v>0</v>
      </c>
      <c r="G5" s="15" t="s">
        <v>48</v>
      </c>
      <c r="H5" s="8">
        <v>5</v>
      </c>
      <c r="I5">
        <v>1</v>
      </c>
      <c r="J5" s="18">
        <f t="shared" si="2"/>
        <v>0.25</v>
      </c>
      <c r="K5" s="19">
        <f t="shared" si="2"/>
        <v>0.75</v>
      </c>
      <c r="L5" s="19">
        <f t="shared" si="2"/>
        <v>0</v>
      </c>
      <c r="M5" s="38">
        <f t="shared" si="2"/>
        <v>0.25</v>
      </c>
      <c r="N5" s="12">
        <f t="shared" si="3"/>
        <v>0</v>
      </c>
      <c r="O5" s="7">
        <f>N5*(1-$M5)</f>
        <v>0</v>
      </c>
      <c r="P5" s="7">
        <f t="shared" si="4"/>
        <v>0</v>
      </c>
      <c r="Q5" s="7">
        <f t="shared" si="4"/>
        <v>0</v>
      </c>
      <c r="R5" s="7">
        <f t="shared" ref="R5:W5" si="15">Q5*(1-$M5)</f>
        <v>0</v>
      </c>
      <c r="S5" s="7">
        <f t="shared" si="15"/>
        <v>0</v>
      </c>
      <c r="T5" s="7">
        <f t="shared" si="15"/>
        <v>0</v>
      </c>
      <c r="U5" s="7">
        <f t="shared" si="15"/>
        <v>0</v>
      </c>
      <c r="V5" s="7">
        <f t="shared" si="15"/>
        <v>0</v>
      </c>
      <c r="W5" s="7">
        <f t="shared" si="15"/>
        <v>0</v>
      </c>
      <c r="X5" s="17" t="str">
        <f>IF($C5="Primary",$D5*$H5*($I5/5)*(1-$J5)*(1-$K5)*(1-$L5),"")</f>
        <v/>
      </c>
      <c r="Y5" t="str">
        <f t="shared" ref="Y5:AA8" si="16">IFERROR(X5*(1-$M5),"")</f>
        <v/>
      </c>
      <c r="Z5" t="str">
        <f t="shared" si="16"/>
        <v/>
      </c>
      <c r="AA5" t="str">
        <f t="shared" si="16"/>
        <v/>
      </c>
      <c r="AB5" t="str">
        <f t="shared" ref="AB5:AG5" si="17">IFERROR(AA5*(1-$M5),"")</f>
        <v/>
      </c>
      <c r="AC5" t="str">
        <f t="shared" si="17"/>
        <v/>
      </c>
      <c r="AD5" t="str">
        <f t="shared" si="17"/>
        <v/>
      </c>
      <c r="AE5" t="str">
        <f t="shared" si="17"/>
        <v/>
      </c>
      <c r="AF5" t="str">
        <f t="shared" si="17"/>
        <v/>
      </c>
      <c r="AG5" t="str">
        <f t="shared" si="17"/>
        <v/>
      </c>
      <c r="AH5" s="17">
        <f>IF($C5="Secondary",$D5*$H5*($I5/5)*(1-$J5)*(1-$K5)*(1-$L5),"")</f>
        <v>0.9375</v>
      </c>
      <c r="AI5">
        <f t="shared" ref="AI5:AK12" si="18">IFERROR(AH5*(1-$M5),"")</f>
        <v>0.703125</v>
      </c>
      <c r="AJ5">
        <f t="shared" si="18"/>
        <v>0.52734375</v>
      </c>
      <c r="AK5">
        <f t="shared" si="18"/>
        <v>0.3955078125</v>
      </c>
      <c r="AL5">
        <f t="shared" ref="AL5:AQ5" si="19">IFERROR(AK5*(1-$M5),"")</f>
        <v>0.296630859375</v>
      </c>
      <c r="AM5">
        <f t="shared" si="19"/>
        <v>0.22247314453125</v>
      </c>
      <c r="AN5">
        <f t="shared" si="19"/>
        <v>0.1668548583984375</v>
      </c>
      <c r="AO5">
        <f t="shared" si="19"/>
        <v>0.12514114379882813</v>
      </c>
      <c r="AP5">
        <f t="shared" si="19"/>
        <v>9.3855857849121094E-2</v>
      </c>
      <c r="AQ5">
        <f t="shared" si="19"/>
        <v>7.039189338684082E-2</v>
      </c>
      <c r="AR5" s="17" t="str">
        <f t="shared" ref="AR5:AR8" si="20">IF($C5="Tiriti",$D5*$H5*($I5/5)*(1-$J5)*(1-$K5)*(1-$L5),"")</f>
        <v/>
      </c>
      <c r="AS5" t="str">
        <f t="shared" ref="AS5:AU8" si="21">IFERROR(AR5*(1-$M5),"")</f>
        <v/>
      </c>
      <c r="AT5" t="str">
        <f t="shared" si="21"/>
        <v/>
      </c>
      <c r="AU5" t="str">
        <f t="shared" si="21"/>
        <v/>
      </c>
      <c r="AV5" t="str">
        <f t="shared" ref="AV5:BA5" si="22">IFERROR(AU5*(1-$M5),"")</f>
        <v/>
      </c>
      <c r="AW5" t="str">
        <f t="shared" si="22"/>
        <v/>
      </c>
      <c r="AX5" t="str">
        <f t="shared" si="22"/>
        <v/>
      </c>
      <c r="AY5" t="str">
        <f t="shared" si="22"/>
        <v/>
      </c>
      <c r="AZ5" t="str">
        <f t="shared" si="22"/>
        <v/>
      </c>
      <c r="BA5" t="str">
        <f t="shared" si="22"/>
        <v/>
      </c>
      <c r="BC5" s="16" t="s">
        <v>49</v>
      </c>
      <c r="BD5">
        <f>COUNTIF(C:C,"Tiriti")</f>
        <v>3</v>
      </c>
      <c r="BE5">
        <f t="shared" si="12"/>
        <v>750</v>
      </c>
      <c r="BF5">
        <f>BA19/BE5</f>
        <v>1.4155297279357911E-2</v>
      </c>
      <c r="BG5">
        <f t="shared" si="13"/>
        <v>1.0616472959518434E-2</v>
      </c>
      <c r="BH5">
        <f t="shared" si="13"/>
        <v>7.9623547196388256E-3</v>
      </c>
      <c r="BI5">
        <f t="shared" si="13"/>
        <v>5.9717660397291192E-3</v>
      </c>
      <c r="BJ5">
        <f t="shared" si="13"/>
        <v>4.4788245297968394E-3</v>
      </c>
      <c r="BK5">
        <f t="shared" ref="BK5:BO5" si="23">BJ5*(1-$M$2)</f>
        <v>3.3591183973476295E-3</v>
      </c>
      <c r="BL5">
        <f t="shared" si="23"/>
        <v>2.519338798010722E-3</v>
      </c>
      <c r="BM5">
        <f t="shared" si="23"/>
        <v>1.8895040985080415E-3</v>
      </c>
      <c r="BN5">
        <f t="shared" si="23"/>
        <v>1.4171280738810312E-3</v>
      </c>
      <c r="BO5">
        <f t="shared" si="23"/>
        <v>1.0628460554107733E-3</v>
      </c>
    </row>
    <row r="6" spans="1:67" ht="42" x14ac:dyDescent="0.3">
      <c r="A6" t="s">
        <v>50</v>
      </c>
      <c r="B6" s="8" t="s">
        <v>51</v>
      </c>
      <c r="C6" s="8" t="s">
        <v>42</v>
      </c>
      <c r="D6">
        <f>$D$2</f>
        <v>5</v>
      </c>
      <c r="E6" s="12">
        <v>15878</v>
      </c>
      <c r="F6">
        <v>0</v>
      </c>
      <c r="G6" s="15" t="s">
        <v>52</v>
      </c>
      <c r="H6" s="8">
        <v>10</v>
      </c>
      <c r="I6">
        <v>1</v>
      </c>
      <c r="J6" s="18">
        <f t="shared" si="2"/>
        <v>0.25</v>
      </c>
      <c r="K6" s="19">
        <f t="shared" si="2"/>
        <v>0.75</v>
      </c>
      <c r="L6" s="19">
        <f t="shared" si="2"/>
        <v>0</v>
      </c>
      <c r="M6" s="38">
        <f t="shared" si="2"/>
        <v>0.25</v>
      </c>
      <c r="N6" s="12">
        <f t="shared" si="3"/>
        <v>0</v>
      </c>
      <c r="O6" s="7">
        <f>N6*(1-$M6)</f>
        <v>0</v>
      </c>
      <c r="P6" s="7">
        <f t="shared" si="4"/>
        <v>0</v>
      </c>
      <c r="Q6" s="7">
        <f t="shared" si="4"/>
        <v>0</v>
      </c>
      <c r="R6" s="7">
        <f t="shared" ref="R6:W6" si="24">Q6*(1-$M6)</f>
        <v>0</v>
      </c>
      <c r="S6" s="7">
        <f t="shared" si="24"/>
        <v>0</v>
      </c>
      <c r="T6" s="7">
        <f t="shared" si="24"/>
        <v>0</v>
      </c>
      <c r="U6" s="7">
        <f t="shared" si="24"/>
        <v>0</v>
      </c>
      <c r="V6" s="7">
        <f t="shared" si="24"/>
        <v>0</v>
      </c>
      <c r="W6" s="7">
        <f t="shared" si="24"/>
        <v>0</v>
      </c>
      <c r="X6" s="17">
        <f>IF($C6="Primary",$D6*$H6*($I6/5)*(1-$J6)*(1-$K6)*(1-$L6),"")</f>
        <v>1.875</v>
      </c>
      <c r="Y6">
        <f t="shared" si="16"/>
        <v>1.40625</v>
      </c>
      <c r="Z6">
        <f t="shared" si="16"/>
        <v>1.0546875</v>
      </c>
      <c r="AA6">
        <f t="shared" si="16"/>
        <v>0.791015625</v>
      </c>
      <c r="AB6">
        <f t="shared" ref="AB6:AG6" si="25">IFERROR(AA6*(1-$M6),"")</f>
        <v>0.59326171875</v>
      </c>
      <c r="AC6">
        <f t="shared" si="25"/>
        <v>0.4449462890625</v>
      </c>
      <c r="AD6">
        <f t="shared" si="25"/>
        <v>0.333709716796875</v>
      </c>
      <c r="AE6">
        <f t="shared" si="25"/>
        <v>0.25028228759765625</v>
      </c>
      <c r="AF6">
        <f t="shared" si="25"/>
        <v>0.18771171569824219</v>
      </c>
      <c r="AG6">
        <f t="shared" si="25"/>
        <v>0.14078378677368164</v>
      </c>
      <c r="AH6" s="17" t="str">
        <f>IF($C6="Secondary",$D6*$H6*($I6/5)*(1-$J6)*(1-$K6)*(1-$L6),"")</f>
        <v/>
      </c>
      <c r="AI6" t="str">
        <f t="shared" si="18"/>
        <v/>
      </c>
      <c r="AJ6" t="str">
        <f t="shared" si="18"/>
        <v/>
      </c>
      <c r="AK6" t="str">
        <f t="shared" si="18"/>
        <v/>
      </c>
      <c r="AL6" t="str">
        <f t="shared" ref="AL6:AQ6" si="26">IFERROR(AK6*(1-$M6),"")</f>
        <v/>
      </c>
      <c r="AM6" t="str">
        <f t="shared" si="26"/>
        <v/>
      </c>
      <c r="AN6" t="str">
        <f t="shared" si="26"/>
        <v/>
      </c>
      <c r="AO6" t="str">
        <f t="shared" si="26"/>
        <v/>
      </c>
      <c r="AP6" t="str">
        <f t="shared" si="26"/>
        <v/>
      </c>
      <c r="AQ6" t="str">
        <f t="shared" si="26"/>
        <v/>
      </c>
      <c r="AR6" s="17" t="str">
        <f t="shared" si="20"/>
        <v/>
      </c>
      <c r="AS6" t="str">
        <f t="shared" si="21"/>
        <v/>
      </c>
      <c r="AT6" t="str">
        <f t="shared" si="21"/>
        <v/>
      </c>
      <c r="AU6" t="str">
        <f t="shared" si="21"/>
        <v/>
      </c>
      <c r="AV6" t="str">
        <f t="shared" ref="AV6:BA6" si="27">IFERROR(AU6*(1-$M6),"")</f>
        <v/>
      </c>
      <c r="AW6" t="str">
        <f t="shared" si="27"/>
        <v/>
      </c>
      <c r="AX6" t="str">
        <f t="shared" si="27"/>
        <v/>
      </c>
      <c r="AY6" t="str">
        <f t="shared" si="27"/>
        <v/>
      </c>
      <c r="AZ6" t="str">
        <f t="shared" si="27"/>
        <v/>
      </c>
      <c r="BA6" t="str">
        <f t="shared" si="27"/>
        <v/>
      </c>
      <c r="BC6" s="16" t="s">
        <v>53</v>
      </c>
      <c r="BF6">
        <f>SUM(BF3:BF5)*10</f>
        <v>0.56621189117431647</v>
      </c>
      <c r="BG6">
        <f>SUM(BG3:BG5)*10</f>
        <v>0.42465891838073733</v>
      </c>
      <c r="BH6">
        <f>SUM(BH3:BH5)*10</f>
        <v>0.31849418878555302</v>
      </c>
      <c r="BI6">
        <f>SUM(BI3:BI5)*10</f>
        <v>0.23887064158916477</v>
      </c>
      <c r="BJ6">
        <f>SUM(BJ3:BJ5)*10</f>
        <v>0.17915298119187356</v>
      </c>
      <c r="BK6">
        <f t="shared" ref="BK6:BO6" si="28">SUM(BK3:BK5)*10</f>
        <v>0.13436473589390519</v>
      </c>
      <c r="BL6">
        <f t="shared" si="28"/>
        <v>0.10077355192042889</v>
      </c>
      <c r="BM6">
        <f t="shared" si="28"/>
        <v>7.558016394032166E-2</v>
      </c>
      <c r="BN6">
        <f t="shared" si="28"/>
        <v>5.6685122955241252E-2</v>
      </c>
      <c r="BO6">
        <f t="shared" si="28"/>
        <v>4.2513842216430932E-2</v>
      </c>
    </row>
    <row r="7" spans="1:67" ht="56" x14ac:dyDescent="0.3">
      <c r="A7" t="s">
        <v>54</v>
      </c>
      <c r="B7" s="8" t="s">
        <v>55</v>
      </c>
      <c r="C7" s="8" t="s">
        <v>45</v>
      </c>
      <c r="D7">
        <f>$D$2</f>
        <v>5</v>
      </c>
      <c r="E7" s="12">
        <v>3155.3688679154102</v>
      </c>
      <c r="F7">
        <v>0</v>
      </c>
      <c r="G7" s="15" t="s">
        <v>56</v>
      </c>
      <c r="H7" s="8">
        <v>5</v>
      </c>
      <c r="I7">
        <v>1</v>
      </c>
      <c r="J7" s="18">
        <f t="shared" si="2"/>
        <v>0.25</v>
      </c>
      <c r="K7" s="19">
        <f t="shared" si="2"/>
        <v>0.75</v>
      </c>
      <c r="L7" s="19">
        <f t="shared" si="2"/>
        <v>0</v>
      </c>
      <c r="M7" s="38">
        <f t="shared" si="2"/>
        <v>0.25</v>
      </c>
      <c r="N7" s="12">
        <f t="shared" si="3"/>
        <v>0</v>
      </c>
      <c r="O7" s="7">
        <f>N7*(1-$M7)</f>
        <v>0</v>
      </c>
      <c r="P7" s="7">
        <f t="shared" si="4"/>
        <v>0</v>
      </c>
      <c r="Q7" s="7">
        <f t="shared" si="4"/>
        <v>0</v>
      </c>
      <c r="R7" s="7">
        <f t="shared" ref="R7:W7" si="29">Q7*(1-$M7)</f>
        <v>0</v>
      </c>
      <c r="S7" s="7">
        <f t="shared" si="29"/>
        <v>0</v>
      </c>
      <c r="T7" s="7">
        <f t="shared" si="29"/>
        <v>0</v>
      </c>
      <c r="U7" s="7">
        <f t="shared" si="29"/>
        <v>0</v>
      </c>
      <c r="V7" s="7">
        <f t="shared" si="29"/>
        <v>0</v>
      </c>
      <c r="W7" s="7">
        <f t="shared" si="29"/>
        <v>0</v>
      </c>
      <c r="X7" s="17" t="str">
        <f>IF($C7="Primary",$D7*$H7*($I7/5)*(1-$J7)*(1-$K7)*(1-$L7),"")</f>
        <v/>
      </c>
      <c r="Y7" t="str">
        <f t="shared" si="16"/>
        <v/>
      </c>
      <c r="Z7" t="str">
        <f t="shared" si="16"/>
        <v/>
      </c>
      <c r="AA7" t="str">
        <f t="shared" si="16"/>
        <v/>
      </c>
      <c r="AB7" t="str">
        <f t="shared" ref="AB7:AG7" si="30">IFERROR(AA7*(1-$M7),"")</f>
        <v/>
      </c>
      <c r="AC7" t="str">
        <f t="shared" si="30"/>
        <v/>
      </c>
      <c r="AD7" t="str">
        <f t="shared" si="30"/>
        <v/>
      </c>
      <c r="AE7" t="str">
        <f t="shared" si="30"/>
        <v/>
      </c>
      <c r="AF7" t="str">
        <f t="shared" si="30"/>
        <v/>
      </c>
      <c r="AG7" t="str">
        <f t="shared" si="30"/>
        <v/>
      </c>
      <c r="AH7" s="17">
        <f>IF($C7="Secondary",$D7*$H7*($I7/5)*(1-$J7)*(1-$K7)*(1-$L7),"")</f>
        <v>0.9375</v>
      </c>
      <c r="AI7">
        <f t="shared" si="18"/>
        <v>0.703125</v>
      </c>
      <c r="AJ7">
        <f t="shared" si="18"/>
        <v>0.52734375</v>
      </c>
      <c r="AK7">
        <f t="shared" si="18"/>
        <v>0.3955078125</v>
      </c>
      <c r="AL7">
        <f t="shared" ref="AL7:AQ7" si="31">IFERROR(AK7*(1-$M7),"")</f>
        <v>0.296630859375</v>
      </c>
      <c r="AM7">
        <f t="shared" si="31"/>
        <v>0.22247314453125</v>
      </c>
      <c r="AN7">
        <f t="shared" si="31"/>
        <v>0.1668548583984375</v>
      </c>
      <c r="AO7">
        <f t="shared" si="31"/>
        <v>0.12514114379882813</v>
      </c>
      <c r="AP7">
        <f t="shared" si="31"/>
        <v>9.3855857849121094E-2</v>
      </c>
      <c r="AQ7">
        <f t="shared" si="31"/>
        <v>7.039189338684082E-2</v>
      </c>
      <c r="AR7" s="17" t="str">
        <f t="shared" si="20"/>
        <v/>
      </c>
      <c r="AS7" t="str">
        <f t="shared" si="21"/>
        <v/>
      </c>
      <c r="AT7" t="str">
        <f t="shared" si="21"/>
        <v/>
      </c>
      <c r="AU7" t="str">
        <f t="shared" si="21"/>
        <v/>
      </c>
      <c r="AV7" t="str">
        <f t="shared" ref="AV7:BA7" si="32">IFERROR(AU7*(1-$M7),"")</f>
        <v/>
      </c>
      <c r="AW7" t="str">
        <f t="shared" si="32"/>
        <v/>
      </c>
      <c r="AX7" t="str">
        <f t="shared" si="32"/>
        <v/>
      </c>
      <c r="AY7" t="str">
        <f t="shared" si="32"/>
        <v/>
      </c>
      <c r="AZ7" t="str">
        <f t="shared" si="32"/>
        <v/>
      </c>
      <c r="BA7" t="str">
        <f t="shared" si="32"/>
        <v/>
      </c>
      <c r="BC7" s="16" t="s">
        <v>57</v>
      </c>
      <c r="BF7">
        <f>BF6</f>
        <v>0.56621189117431647</v>
      </c>
      <c r="BG7">
        <f>BF7+BG6</f>
        <v>0.9908708095550538</v>
      </c>
      <c r="BH7">
        <f t="shared" ref="BH7:BJ7" si="33">BG7+BH6</f>
        <v>1.3093649983406068</v>
      </c>
      <c r="BI7">
        <f t="shared" si="33"/>
        <v>1.5482356399297716</v>
      </c>
      <c r="BJ7">
        <f t="shared" si="33"/>
        <v>1.7273886211216452</v>
      </c>
      <c r="BK7">
        <f t="shared" ref="BK7" si="34">BJ7+BK6</f>
        <v>1.8617533570155502</v>
      </c>
      <c r="BL7">
        <f t="shared" ref="BL7" si="35">BK7+BL6</f>
        <v>1.9625269089359791</v>
      </c>
      <c r="BM7">
        <f t="shared" ref="BM7" si="36">BL7+BM6</f>
        <v>2.0381070728763007</v>
      </c>
      <c r="BN7">
        <f t="shared" ref="BN7" si="37">BM7+BN6</f>
        <v>2.0947921958315421</v>
      </c>
      <c r="BO7">
        <f t="shared" ref="BO7" si="38">BN7+BO6</f>
        <v>2.1373060380479729</v>
      </c>
    </row>
    <row r="8" spans="1:67" ht="56" x14ac:dyDescent="0.3">
      <c r="A8" t="s">
        <v>54</v>
      </c>
      <c r="B8" s="8" t="s">
        <v>58</v>
      </c>
      <c r="C8" s="8" t="s">
        <v>45</v>
      </c>
      <c r="D8">
        <f>$D$2</f>
        <v>5</v>
      </c>
      <c r="G8" s="15" t="s">
        <v>59</v>
      </c>
      <c r="H8" s="8">
        <v>5</v>
      </c>
      <c r="I8">
        <v>1</v>
      </c>
      <c r="J8" s="18">
        <f t="shared" si="2"/>
        <v>0.25</v>
      </c>
      <c r="K8" s="19">
        <f t="shared" si="2"/>
        <v>0.75</v>
      </c>
      <c r="L8" s="19">
        <f t="shared" si="2"/>
        <v>0</v>
      </c>
      <c r="M8" s="38">
        <f t="shared" si="2"/>
        <v>0.25</v>
      </c>
      <c r="N8" s="12">
        <f t="shared" si="3"/>
        <v>0</v>
      </c>
      <c r="O8" s="7">
        <f>N8*(1-$M8)</f>
        <v>0</v>
      </c>
      <c r="P8" s="7">
        <f t="shared" si="4"/>
        <v>0</v>
      </c>
      <c r="Q8" s="7">
        <f t="shared" si="4"/>
        <v>0</v>
      </c>
      <c r="R8" s="7">
        <f t="shared" ref="R8:W8" si="39">Q8*(1-$M8)</f>
        <v>0</v>
      </c>
      <c r="S8" s="7">
        <f t="shared" si="39"/>
        <v>0</v>
      </c>
      <c r="T8" s="7">
        <f t="shared" si="39"/>
        <v>0</v>
      </c>
      <c r="U8" s="7">
        <f t="shared" si="39"/>
        <v>0</v>
      </c>
      <c r="V8" s="7">
        <f t="shared" si="39"/>
        <v>0</v>
      </c>
      <c r="W8" s="7">
        <f t="shared" si="39"/>
        <v>0</v>
      </c>
      <c r="X8" s="17" t="str">
        <f>IF($C8="Primary",$D8*$H8*($I8/5)*(1-$J8)*(1-$K8)*(1-$L8),"")</f>
        <v/>
      </c>
      <c r="Y8" t="str">
        <f t="shared" si="16"/>
        <v/>
      </c>
      <c r="Z8" t="str">
        <f t="shared" si="16"/>
        <v/>
      </c>
      <c r="AA8" t="str">
        <f t="shared" si="16"/>
        <v/>
      </c>
      <c r="AB8" t="str">
        <f t="shared" ref="AB8:AG8" si="40">IFERROR(AA8*(1-$M8),"")</f>
        <v/>
      </c>
      <c r="AC8" t="str">
        <f t="shared" si="40"/>
        <v/>
      </c>
      <c r="AD8" t="str">
        <f t="shared" si="40"/>
        <v/>
      </c>
      <c r="AE8" t="str">
        <f t="shared" si="40"/>
        <v/>
      </c>
      <c r="AF8" t="str">
        <f t="shared" si="40"/>
        <v/>
      </c>
      <c r="AG8" t="str">
        <f t="shared" si="40"/>
        <v/>
      </c>
      <c r="AH8" s="17">
        <f>IF($C8="Secondary",$D8*$H8*($I8/5)*(1-$J8)*(1-$K8)*(1-$L8),"")</f>
        <v>0.9375</v>
      </c>
      <c r="AI8">
        <f t="shared" si="18"/>
        <v>0.703125</v>
      </c>
      <c r="AJ8">
        <f t="shared" si="18"/>
        <v>0.52734375</v>
      </c>
      <c r="AK8">
        <f t="shared" si="18"/>
        <v>0.3955078125</v>
      </c>
      <c r="AL8">
        <f t="shared" ref="AL8:AQ8" si="41">IFERROR(AK8*(1-$M8),"")</f>
        <v>0.296630859375</v>
      </c>
      <c r="AM8">
        <f t="shared" si="41"/>
        <v>0.22247314453125</v>
      </c>
      <c r="AN8">
        <f t="shared" si="41"/>
        <v>0.1668548583984375</v>
      </c>
      <c r="AO8">
        <f t="shared" si="41"/>
        <v>0.12514114379882813</v>
      </c>
      <c r="AP8">
        <f t="shared" si="41"/>
        <v>9.3855857849121094E-2</v>
      </c>
      <c r="AQ8">
        <f t="shared" si="41"/>
        <v>7.039189338684082E-2</v>
      </c>
      <c r="AR8" s="17" t="str">
        <f t="shared" si="20"/>
        <v/>
      </c>
      <c r="AS8" t="str">
        <f t="shared" si="21"/>
        <v/>
      </c>
      <c r="AT8" t="str">
        <f t="shared" si="21"/>
        <v/>
      </c>
      <c r="AU8" t="str">
        <f t="shared" si="21"/>
        <v/>
      </c>
      <c r="AV8" t="str">
        <f t="shared" ref="AV8:BA8" si="42">IFERROR(AU8*(1-$M8),"")</f>
        <v/>
      </c>
      <c r="AW8" t="str">
        <f t="shared" si="42"/>
        <v/>
      </c>
      <c r="AX8" t="str">
        <f t="shared" si="42"/>
        <v/>
      </c>
      <c r="AY8" t="str">
        <f t="shared" si="42"/>
        <v/>
      </c>
      <c r="AZ8" t="str">
        <f t="shared" si="42"/>
        <v/>
      </c>
      <c r="BA8" t="str">
        <f t="shared" si="42"/>
        <v/>
      </c>
    </row>
    <row r="9" spans="1:67" ht="53.5" customHeight="1" x14ac:dyDescent="0.3">
      <c r="A9" s="1" t="s">
        <v>60</v>
      </c>
      <c r="AH9" s="17" t="str">
        <f>IF(C9="Secondary",D9*H9*(I9/5)*(1-J9)*(1-K9)*(1-L9),"")</f>
        <v/>
      </c>
      <c r="AI9" t="str">
        <f t="shared" si="18"/>
        <v/>
      </c>
      <c r="AJ9" t="str">
        <f t="shared" si="18"/>
        <v/>
      </c>
      <c r="AK9" t="str">
        <f t="shared" si="18"/>
        <v/>
      </c>
      <c r="AL9" t="str">
        <f t="shared" ref="AL9:AQ9" si="43">IFERROR(AK9*(1-$M9),"")</f>
        <v/>
      </c>
      <c r="AM9" t="str">
        <f t="shared" si="43"/>
        <v/>
      </c>
      <c r="AN9" t="str">
        <f t="shared" si="43"/>
        <v/>
      </c>
      <c r="AO9" t="str">
        <f t="shared" si="43"/>
        <v/>
      </c>
      <c r="AP9" t="str">
        <f t="shared" si="43"/>
        <v/>
      </c>
      <c r="AQ9" t="str">
        <f t="shared" si="43"/>
        <v/>
      </c>
    </row>
    <row r="10" spans="1:67" ht="56" x14ac:dyDescent="0.3">
      <c r="A10" t="s">
        <v>61</v>
      </c>
      <c r="B10" s="8" t="s">
        <v>62</v>
      </c>
      <c r="C10" s="8" t="s">
        <v>45</v>
      </c>
      <c r="D10">
        <f>$D$2</f>
        <v>5</v>
      </c>
      <c r="E10" s="12">
        <v>8718</v>
      </c>
      <c r="F10">
        <v>0</v>
      </c>
      <c r="G10" s="15" t="s">
        <v>63</v>
      </c>
      <c r="H10" s="8">
        <v>5</v>
      </c>
      <c r="I10">
        <v>1</v>
      </c>
      <c r="J10" s="18">
        <f t="shared" ref="J10:M13" si="44">J$2</f>
        <v>0.25</v>
      </c>
      <c r="K10" s="19">
        <f t="shared" si="44"/>
        <v>0.75</v>
      </c>
      <c r="L10" s="19">
        <f t="shared" si="44"/>
        <v>0</v>
      </c>
      <c r="M10" s="38">
        <f t="shared" si="44"/>
        <v>0.25</v>
      </c>
      <c r="N10" s="12">
        <f t="shared" ref="N10" si="45">$D10*($E10*$F10)*(1-$J10)*(1-$K10)*(1-$L10)</f>
        <v>0</v>
      </c>
      <c r="O10" s="7">
        <f>N10*(1-$M10)</f>
        <v>0</v>
      </c>
      <c r="P10" s="7">
        <f t="shared" ref="P10:Q12" si="46">O10*(1-$M10)</f>
        <v>0</v>
      </c>
      <c r="Q10" s="7">
        <f t="shared" si="46"/>
        <v>0</v>
      </c>
      <c r="R10" s="7">
        <f t="shared" ref="R10:W10" si="47">Q10*(1-$M10)</f>
        <v>0</v>
      </c>
      <c r="S10" s="7">
        <f t="shared" si="47"/>
        <v>0</v>
      </c>
      <c r="T10" s="7">
        <f t="shared" si="47"/>
        <v>0</v>
      </c>
      <c r="U10" s="7">
        <f t="shared" si="47"/>
        <v>0</v>
      </c>
      <c r="V10" s="7">
        <f t="shared" si="47"/>
        <v>0</v>
      </c>
      <c r="W10" s="7">
        <f t="shared" si="47"/>
        <v>0</v>
      </c>
      <c r="X10" s="17" t="str">
        <f>IF($C10="Primary",$D10*$H10*($I10/5)*(1-$J10)*(1-$K10)*(1-$L10),"")</f>
        <v/>
      </c>
      <c r="Y10" t="str">
        <f t="shared" ref="Y10:AA12" si="48">IFERROR(X10*(1-$M10),"")</f>
        <v/>
      </c>
      <c r="Z10" t="str">
        <f t="shared" si="48"/>
        <v/>
      </c>
      <c r="AA10" t="str">
        <f t="shared" si="48"/>
        <v/>
      </c>
      <c r="AB10" t="str">
        <f t="shared" ref="AB10:AG10" si="49">IFERROR(AA10*(1-$M10),"")</f>
        <v/>
      </c>
      <c r="AC10" t="str">
        <f t="shared" si="49"/>
        <v/>
      </c>
      <c r="AD10" t="str">
        <f t="shared" si="49"/>
        <v/>
      </c>
      <c r="AE10" t="str">
        <f t="shared" si="49"/>
        <v/>
      </c>
      <c r="AF10" t="str">
        <f t="shared" si="49"/>
        <v/>
      </c>
      <c r="AG10" t="str">
        <f t="shared" si="49"/>
        <v/>
      </c>
      <c r="AH10" s="17">
        <f>IF($C10="Secondary",$D10*$H10*($I10/5)*(1-$J10)*(1-$K10)*(1-$L10),"")</f>
        <v>0.9375</v>
      </c>
      <c r="AI10">
        <f t="shared" si="18"/>
        <v>0.703125</v>
      </c>
      <c r="AJ10">
        <f t="shared" si="18"/>
        <v>0.52734375</v>
      </c>
      <c r="AK10">
        <f t="shared" si="18"/>
        <v>0.3955078125</v>
      </c>
      <c r="AL10">
        <f t="shared" ref="AL10:AQ10" si="50">IFERROR(AK10*(1-$M10),"")</f>
        <v>0.296630859375</v>
      </c>
      <c r="AM10">
        <f t="shared" si="50"/>
        <v>0.22247314453125</v>
      </c>
      <c r="AN10">
        <f t="shared" si="50"/>
        <v>0.1668548583984375</v>
      </c>
      <c r="AO10">
        <f t="shared" si="50"/>
        <v>0.12514114379882813</v>
      </c>
      <c r="AP10">
        <f t="shared" si="50"/>
        <v>9.3855857849121094E-2</v>
      </c>
      <c r="AQ10">
        <f t="shared" si="50"/>
        <v>7.039189338684082E-2</v>
      </c>
      <c r="AR10" s="17" t="str">
        <f t="shared" ref="AR10:AR17" si="51">IF($C10="Tiriti",$D10*$H10*($I10/5)*(1-$J10)*(1-$K10)*(1-$L10),"")</f>
        <v/>
      </c>
      <c r="AS10" t="str">
        <f t="shared" ref="AS10:BA17" si="52">IFERROR(AR10*(1-$M10),"")</f>
        <v/>
      </c>
      <c r="AT10" t="str">
        <f t="shared" si="52"/>
        <v/>
      </c>
      <c r="AU10" t="str">
        <f t="shared" si="52"/>
        <v/>
      </c>
      <c r="AV10" t="str">
        <f t="shared" ref="AV10:BA10" si="53">IFERROR(AU10*(1-$M10),"")</f>
        <v/>
      </c>
      <c r="AW10" t="str">
        <f t="shared" si="53"/>
        <v/>
      </c>
      <c r="AX10" t="str">
        <f t="shared" si="53"/>
        <v/>
      </c>
      <c r="AY10" t="str">
        <f t="shared" si="53"/>
        <v/>
      </c>
      <c r="AZ10" t="str">
        <f t="shared" si="53"/>
        <v/>
      </c>
      <c r="BA10" t="str">
        <f t="shared" si="53"/>
        <v/>
      </c>
    </row>
    <row r="11" spans="1:67" ht="28" x14ac:dyDescent="0.3">
      <c r="A11" t="s">
        <v>64</v>
      </c>
      <c r="B11" s="35" t="s">
        <v>65</v>
      </c>
      <c r="C11" s="8" t="s">
        <v>45</v>
      </c>
      <c r="D11">
        <f>$D$2</f>
        <v>5</v>
      </c>
      <c r="E11" s="12">
        <v>312</v>
      </c>
      <c r="F11">
        <v>0</v>
      </c>
      <c r="G11" s="15" t="s">
        <v>66</v>
      </c>
      <c r="H11" s="8">
        <v>5</v>
      </c>
      <c r="I11">
        <v>1</v>
      </c>
      <c r="J11" s="18">
        <f t="shared" si="44"/>
        <v>0.25</v>
      </c>
      <c r="K11" s="19">
        <f t="shared" si="44"/>
        <v>0.75</v>
      </c>
      <c r="L11" s="19">
        <f t="shared" si="44"/>
        <v>0</v>
      </c>
      <c r="M11" s="38">
        <f t="shared" si="44"/>
        <v>0.25</v>
      </c>
      <c r="N11" s="12">
        <f>$D11*($E11*$F11)*(1-$J11)*(1-$K11)*(1-$L11)</f>
        <v>0</v>
      </c>
      <c r="O11" s="7">
        <f>N11*(1-$M11)</f>
        <v>0</v>
      </c>
      <c r="P11" s="7">
        <f t="shared" si="46"/>
        <v>0</v>
      </c>
      <c r="Q11" s="7">
        <f t="shared" si="46"/>
        <v>0</v>
      </c>
      <c r="R11" s="7">
        <f t="shared" ref="R11:W11" si="54">Q11*(1-$M11)</f>
        <v>0</v>
      </c>
      <c r="S11" s="7">
        <f t="shared" si="54"/>
        <v>0</v>
      </c>
      <c r="T11" s="7">
        <f t="shared" si="54"/>
        <v>0</v>
      </c>
      <c r="U11" s="7">
        <f t="shared" si="54"/>
        <v>0</v>
      </c>
      <c r="V11" s="7">
        <f t="shared" si="54"/>
        <v>0</v>
      </c>
      <c r="W11" s="7">
        <f t="shared" si="54"/>
        <v>0</v>
      </c>
      <c r="X11" s="17" t="str">
        <f>IF($C11="Primary",$D11*$H11*($I11/5)*(1-$J11)*(1-$K11)*(1-$L11),"")</f>
        <v/>
      </c>
      <c r="Y11" t="str">
        <f t="shared" si="48"/>
        <v/>
      </c>
      <c r="Z11" t="str">
        <f t="shared" si="48"/>
        <v/>
      </c>
      <c r="AA11" t="str">
        <f t="shared" si="48"/>
        <v/>
      </c>
      <c r="AB11" t="str">
        <f t="shared" ref="AB11:AG11" si="55">IFERROR(AA11*(1-$M11),"")</f>
        <v/>
      </c>
      <c r="AC11" t="str">
        <f t="shared" si="55"/>
        <v/>
      </c>
      <c r="AD11" t="str">
        <f t="shared" si="55"/>
        <v/>
      </c>
      <c r="AE11" t="str">
        <f t="shared" si="55"/>
        <v/>
      </c>
      <c r="AF11" t="str">
        <f t="shared" si="55"/>
        <v/>
      </c>
      <c r="AG11" t="str">
        <f t="shared" si="55"/>
        <v/>
      </c>
      <c r="AH11" s="17">
        <f>IF($C11="Secondary",$D11*$H11*($I11/5)*(1-$J11)*(1-$K11)*(1-$L11),"")</f>
        <v>0.9375</v>
      </c>
      <c r="AI11">
        <f t="shared" si="18"/>
        <v>0.703125</v>
      </c>
      <c r="AJ11">
        <f t="shared" si="18"/>
        <v>0.52734375</v>
      </c>
      <c r="AK11">
        <f t="shared" si="18"/>
        <v>0.3955078125</v>
      </c>
      <c r="AL11">
        <f t="shared" ref="AL11:AQ11" si="56">IFERROR(AK11*(1-$M11),"")</f>
        <v>0.296630859375</v>
      </c>
      <c r="AM11">
        <f t="shared" si="56"/>
        <v>0.22247314453125</v>
      </c>
      <c r="AN11">
        <f t="shared" si="56"/>
        <v>0.1668548583984375</v>
      </c>
      <c r="AO11">
        <f t="shared" si="56"/>
        <v>0.12514114379882813</v>
      </c>
      <c r="AP11">
        <f t="shared" si="56"/>
        <v>9.3855857849121094E-2</v>
      </c>
      <c r="AQ11">
        <f t="shared" si="56"/>
        <v>7.039189338684082E-2</v>
      </c>
      <c r="AR11" s="17" t="str">
        <f t="shared" si="51"/>
        <v/>
      </c>
      <c r="AS11" t="str">
        <f t="shared" si="52"/>
        <v/>
      </c>
      <c r="AT11" t="str">
        <f t="shared" si="52"/>
        <v/>
      </c>
      <c r="AU11" t="str">
        <f t="shared" si="52"/>
        <v/>
      </c>
      <c r="AV11" t="str">
        <f t="shared" ref="AV11:BA11" si="57">IFERROR(AU11*(1-$M11),"")</f>
        <v/>
      </c>
      <c r="AW11" t="str">
        <f t="shared" si="57"/>
        <v/>
      </c>
      <c r="AX11" t="str">
        <f t="shared" si="57"/>
        <v/>
      </c>
      <c r="AY11" t="str">
        <f t="shared" si="57"/>
        <v/>
      </c>
      <c r="AZ11" t="str">
        <f t="shared" si="57"/>
        <v/>
      </c>
      <c r="BA11" t="str">
        <f t="shared" si="57"/>
        <v/>
      </c>
    </row>
    <row r="12" spans="1:67" ht="28" x14ac:dyDescent="0.3">
      <c r="A12" t="s">
        <v>67</v>
      </c>
      <c r="B12" s="8" t="s">
        <v>68</v>
      </c>
      <c r="C12" s="8" t="s">
        <v>42</v>
      </c>
      <c r="D12">
        <f>$D$2</f>
        <v>5</v>
      </c>
      <c r="E12" s="12">
        <v>4822</v>
      </c>
      <c r="F12">
        <v>0</v>
      </c>
      <c r="G12" s="15" t="s">
        <v>69</v>
      </c>
      <c r="H12" s="8">
        <v>10</v>
      </c>
      <c r="I12">
        <v>1</v>
      </c>
      <c r="J12" s="18">
        <f t="shared" si="44"/>
        <v>0.25</v>
      </c>
      <c r="K12" s="19">
        <f t="shared" si="44"/>
        <v>0.75</v>
      </c>
      <c r="L12" s="19">
        <f t="shared" si="44"/>
        <v>0</v>
      </c>
      <c r="M12" s="38">
        <f t="shared" si="44"/>
        <v>0.25</v>
      </c>
      <c r="N12" s="12">
        <f t="shared" ref="N12:N17" si="58">$D12*($E12*$F12)*(1-$J12)*(1-$K12)*(1-$L12)</f>
        <v>0</v>
      </c>
      <c r="O12" s="7">
        <f>N12*(1-$M12)</f>
        <v>0</v>
      </c>
      <c r="P12" s="7">
        <f t="shared" si="46"/>
        <v>0</v>
      </c>
      <c r="Q12" s="7">
        <f t="shared" si="46"/>
        <v>0</v>
      </c>
      <c r="R12" s="7">
        <f t="shared" ref="R12:W12" si="59">Q12*(1-$M12)</f>
        <v>0</v>
      </c>
      <c r="S12" s="7">
        <f t="shared" si="59"/>
        <v>0</v>
      </c>
      <c r="T12" s="7">
        <f t="shared" si="59"/>
        <v>0</v>
      </c>
      <c r="U12" s="7">
        <f t="shared" si="59"/>
        <v>0</v>
      </c>
      <c r="V12" s="7">
        <f t="shared" si="59"/>
        <v>0</v>
      </c>
      <c r="W12" s="7">
        <f t="shared" si="59"/>
        <v>0</v>
      </c>
      <c r="X12" s="17">
        <f>IF($C12="Primary",$D12*$H12*($I12/5)*(1-$J12)*(1-$K12)*(1-$L12),"")</f>
        <v>1.875</v>
      </c>
      <c r="Y12">
        <f t="shared" si="48"/>
        <v>1.40625</v>
      </c>
      <c r="Z12">
        <f t="shared" si="48"/>
        <v>1.0546875</v>
      </c>
      <c r="AA12">
        <f t="shared" si="48"/>
        <v>0.791015625</v>
      </c>
      <c r="AB12">
        <f t="shared" ref="AB12:AG12" si="60">IFERROR(AA12*(1-$M12),"")</f>
        <v>0.59326171875</v>
      </c>
      <c r="AC12">
        <f t="shared" si="60"/>
        <v>0.4449462890625</v>
      </c>
      <c r="AD12">
        <f t="shared" si="60"/>
        <v>0.333709716796875</v>
      </c>
      <c r="AE12">
        <f t="shared" si="60"/>
        <v>0.25028228759765625</v>
      </c>
      <c r="AF12">
        <f t="shared" si="60"/>
        <v>0.18771171569824219</v>
      </c>
      <c r="AG12">
        <f t="shared" si="60"/>
        <v>0.14078378677368164</v>
      </c>
      <c r="AH12" s="17" t="str">
        <f>IF($C12="Secondary",$D12*$H12*($I12/5)*(1-$J12)*(1-$K12)*(1-$L12),"")</f>
        <v/>
      </c>
      <c r="AI12" t="str">
        <f t="shared" si="18"/>
        <v/>
      </c>
      <c r="AJ12" t="str">
        <f t="shared" si="18"/>
        <v/>
      </c>
      <c r="AK12" t="str">
        <f t="shared" si="18"/>
        <v/>
      </c>
      <c r="AL12" t="str">
        <f t="shared" ref="AL12:AQ12" si="61">IFERROR(AK12*(1-$M12),"")</f>
        <v/>
      </c>
      <c r="AM12" t="str">
        <f t="shared" si="61"/>
        <v/>
      </c>
      <c r="AN12" t="str">
        <f t="shared" si="61"/>
        <v/>
      </c>
      <c r="AO12" t="str">
        <f t="shared" si="61"/>
        <v/>
      </c>
      <c r="AP12" t="str">
        <f t="shared" si="61"/>
        <v/>
      </c>
      <c r="AQ12" t="str">
        <f t="shared" si="61"/>
        <v/>
      </c>
      <c r="AR12" s="17" t="str">
        <f t="shared" si="51"/>
        <v/>
      </c>
      <c r="AS12" t="str">
        <f t="shared" si="52"/>
        <v/>
      </c>
      <c r="AT12" t="str">
        <f t="shared" si="52"/>
        <v/>
      </c>
      <c r="AU12" t="str">
        <f t="shared" si="52"/>
        <v/>
      </c>
      <c r="AV12" t="str">
        <f t="shared" ref="AV12:BA12" si="62">IFERROR(AU12*(1-$M12),"")</f>
        <v/>
      </c>
      <c r="AW12" t="str">
        <f t="shared" si="62"/>
        <v/>
      </c>
      <c r="AX12" t="str">
        <f t="shared" si="62"/>
        <v/>
      </c>
      <c r="AY12" t="str">
        <f t="shared" si="62"/>
        <v/>
      </c>
      <c r="AZ12" t="str">
        <f t="shared" si="62"/>
        <v/>
      </c>
      <c r="BA12" t="str">
        <f t="shared" si="62"/>
        <v/>
      </c>
    </row>
    <row r="13" spans="1:67" ht="42" x14ac:dyDescent="0.3">
      <c r="B13" s="8" t="s">
        <v>70</v>
      </c>
      <c r="C13" s="8" t="s">
        <v>45</v>
      </c>
      <c r="D13">
        <f>$D$2</f>
        <v>5</v>
      </c>
      <c r="E13" s="12">
        <v>2906</v>
      </c>
      <c r="F13">
        <v>0</v>
      </c>
      <c r="G13" s="15" t="s">
        <v>71</v>
      </c>
      <c r="H13" s="8">
        <v>5</v>
      </c>
      <c r="I13">
        <v>1</v>
      </c>
      <c r="J13" s="18">
        <f t="shared" si="44"/>
        <v>0.25</v>
      </c>
      <c r="K13" s="19">
        <f t="shared" si="44"/>
        <v>0.75</v>
      </c>
      <c r="L13" s="19">
        <f t="shared" si="44"/>
        <v>0</v>
      </c>
      <c r="M13" s="38">
        <f t="shared" si="44"/>
        <v>0.25</v>
      </c>
      <c r="N13" s="12">
        <f t="shared" si="58"/>
        <v>0</v>
      </c>
      <c r="O13" s="7">
        <f t="shared" ref="O13:W13" si="63">N13*(1-$M13)</f>
        <v>0</v>
      </c>
      <c r="P13" s="7">
        <f t="shared" si="63"/>
        <v>0</v>
      </c>
      <c r="Q13" s="7">
        <f t="shared" si="63"/>
        <v>0</v>
      </c>
      <c r="R13" s="7">
        <f t="shared" si="63"/>
        <v>0</v>
      </c>
      <c r="S13" s="7">
        <f t="shared" si="63"/>
        <v>0</v>
      </c>
      <c r="T13" s="7">
        <f t="shared" si="63"/>
        <v>0</v>
      </c>
      <c r="U13" s="7">
        <f t="shared" si="63"/>
        <v>0</v>
      </c>
      <c r="V13" s="7">
        <f t="shared" si="63"/>
        <v>0</v>
      </c>
      <c r="W13" s="7">
        <f t="shared" si="63"/>
        <v>0</v>
      </c>
      <c r="X13" s="17" t="str">
        <f t="shared" ref="X13:X17" si="64">IF($C13="Primary",$D13*$H13*($I13/5)*(1-$J13)*(1-$K13)*(1-$L13),"")</f>
        <v/>
      </c>
      <c r="Y13" t="str">
        <f t="shared" ref="Y13:AG13" si="65">IFERROR(X13*(1-$M13),"")</f>
        <v/>
      </c>
      <c r="Z13" t="str">
        <f t="shared" si="65"/>
        <v/>
      </c>
      <c r="AA13" t="str">
        <f t="shared" si="65"/>
        <v/>
      </c>
      <c r="AB13" t="str">
        <f t="shared" si="65"/>
        <v/>
      </c>
      <c r="AC13" t="str">
        <f t="shared" si="65"/>
        <v/>
      </c>
      <c r="AD13" t="str">
        <f t="shared" si="65"/>
        <v/>
      </c>
      <c r="AE13" t="str">
        <f t="shared" si="65"/>
        <v/>
      </c>
      <c r="AF13" t="str">
        <f t="shared" si="65"/>
        <v/>
      </c>
      <c r="AG13" t="str">
        <f t="shared" si="65"/>
        <v/>
      </c>
      <c r="AH13" s="17">
        <f t="shared" ref="AH13:AH17" si="66">IF($C13="Secondary",$D13*$H13*($I13/5)*(1-$J13)*(1-$K13)*(1-$L13),"")</f>
        <v>0.9375</v>
      </c>
      <c r="AI13">
        <f t="shared" ref="AI13:AQ13" si="67">IFERROR(AH13*(1-$M13),"")</f>
        <v>0.703125</v>
      </c>
      <c r="AJ13">
        <f t="shared" si="67"/>
        <v>0.52734375</v>
      </c>
      <c r="AK13">
        <f t="shared" si="67"/>
        <v>0.3955078125</v>
      </c>
      <c r="AL13">
        <f t="shared" si="67"/>
        <v>0.296630859375</v>
      </c>
      <c r="AM13">
        <f t="shared" si="67"/>
        <v>0.22247314453125</v>
      </c>
      <c r="AN13">
        <f t="shared" si="67"/>
        <v>0.1668548583984375</v>
      </c>
      <c r="AO13">
        <f t="shared" si="67"/>
        <v>0.12514114379882813</v>
      </c>
      <c r="AP13">
        <f t="shared" si="67"/>
        <v>9.3855857849121094E-2</v>
      </c>
      <c r="AQ13">
        <f t="shared" si="67"/>
        <v>7.039189338684082E-2</v>
      </c>
      <c r="AR13" s="17" t="str">
        <f t="shared" si="51"/>
        <v/>
      </c>
      <c r="AS13" t="str">
        <f t="shared" si="52"/>
        <v/>
      </c>
      <c r="AT13" t="str">
        <f t="shared" si="52"/>
        <v/>
      </c>
      <c r="AU13" t="str">
        <f t="shared" si="52"/>
        <v/>
      </c>
      <c r="AV13" t="str">
        <f t="shared" ref="AV13:BA13" si="68">IFERROR(AU13*(1-$M13),"")</f>
        <v/>
      </c>
      <c r="AW13" t="str">
        <f t="shared" si="68"/>
        <v/>
      </c>
      <c r="AX13" t="str">
        <f t="shared" si="68"/>
        <v/>
      </c>
      <c r="AY13" t="str">
        <f t="shared" si="68"/>
        <v/>
      </c>
      <c r="AZ13" t="str">
        <f t="shared" si="68"/>
        <v/>
      </c>
      <c r="BA13" t="str">
        <f t="shared" si="68"/>
        <v/>
      </c>
    </row>
    <row r="14" spans="1:67" x14ac:dyDescent="0.3">
      <c r="A14" s="1" t="s">
        <v>72</v>
      </c>
      <c r="J14" s="18"/>
      <c r="K14" s="19"/>
      <c r="L14" s="19"/>
      <c r="N14" s="12">
        <f t="shared" si="58"/>
        <v>0</v>
      </c>
      <c r="O14" s="7">
        <f t="shared" ref="O14:W14" si="69">N14*(1-$M14)</f>
        <v>0</v>
      </c>
      <c r="P14" s="7">
        <f t="shared" si="69"/>
        <v>0</v>
      </c>
      <c r="Q14" s="7">
        <f t="shared" si="69"/>
        <v>0</v>
      </c>
      <c r="R14" s="7">
        <f t="shared" si="69"/>
        <v>0</v>
      </c>
      <c r="S14" s="7">
        <f t="shared" si="69"/>
        <v>0</v>
      </c>
      <c r="T14" s="7">
        <f t="shared" si="69"/>
        <v>0</v>
      </c>
      <c r="U14" s="7">
        <f t="shared" si="69"/>
        <v>0</v>
      </c>
      <c r="V14" s="7">
        <f t="shared" si="69"/>
        <v>0</v>
      </c>
      <c r="W14" s="7">
        <f t="shared" si="69"/>
        <v>0</v>
      </c>
      <c r="X14" s="17" t="str">
        <f t="shared" si="64"/>
        <v/>
      </c>
      <c r="Y14" t="str">
        <f t="shared" ref="Y14:AG14" si="70">IFERROR(X14*(1-$M14),"")</f>
        <v/>
      </c>
      <c r="Z14" t="str">
        <f t="shared" si="70"/>
        <v/>
      </c>
      <c r="AA14" t="str">
        <f t="shared" si="70"/>
        <v/>
      </c>
      <c r="AB14" t="str">
        <f t="shared" si="70"/>
        <v/>
      </c>
      <c r="AC14" t="str">
        <f t="shared" si="70"/>
        <v/>
      </c>
      <c r="AD14" t="str">
        <f t="shared" si="70"/>
        <v/>
      </c>
      <c r="AE14" t="str">
        <f t="shared" si="70"/>
        <v/>
      </c>
      <c r="AF14" t="str">
        <f t="shared" si="70"/>
        <v/>
      </c>
      <c r="AG14" t="str">
        <f t="shared" si="70"/>
        <v/>
      </c>
      <c r="AH14" s="17" t="str">
        <f t="shared" si="66"/>
        <v/>
      </c>
      <c r="AI14" t="str">
        <f t="shared" ref="AI14:AQ14" si="71">IFERROR(AH14*(1-$M14),"")</f>
        <v/>
      </c>
      <c r="AJ14" t="str">
        <f t="shared" si="71"/>
        <v/>
      </c>
      <c r="AK14" t="str">
        <f t="shared" si="71"/>
        <v/>
      </c>
      <c r="AL14" t="str">
        <f t="shared" si="71"/>
        <v/>
      </c>
      <c r="AM14" t="str">
        <f t="shared" si="71"/>
        <v/>
      </c>
      <c r="AN14" t="str">
        <f t="shared" si="71"/>
        <v/>
      </c>
      <c r="AO14" t="str">
        <f t="shared" si="71"/>
        <v/>
      </c>
      <c r="AP14" t="str">
        <f t="shared" si="71"/>
        <v/>
      </c>
      <c r="AQ14" t="str">
        <f t="shared" si="71"/>
        <v/>
      </c>
      <c r="AR14" s="17" t="str">
        <f t="shared" si="51"/>
        <v/>
      </c>
      <c r="AS14" t="str">
        <f t="shared" si="52"/>
        <v/>
      </c>
      <c r="AT14" t="str">
        <f t="shared" si="52"/>
        <v/>
      </c>
      <c r="AU14" t="str">
        <f t="shared" si="52"/>
        <v/>
      </c>
      <c r="AV14" t="str">
        <f t="shared" ref="AV14:BA14" si="72">IFERROR(AU14*(1-$M14),"")</f>
        <v/>
      </c>
      <c r="AW14" t="str">
        <f t="shared" si="72"/>
        <v/>
      </c>
      <c r="AX14" t="str">
        <f t="shared" si="72"/>
        <v/>
      </c>
      <c r="AY14" t="str">
        <f t="shared" si="72"/>
        <v/>
      </c>
      <c r="AZ14" t="str">
        <f t="shared" si="72"/>
        <v/>
      </c>
      <c r="BA14" t="str">
        <f t="shared" si="72"/>
        <v/>
      </c>
    </row>
    <row r="15" spans="1:67" ht="28" x14ac:dyDescent="0.3">
      <c r="B15" s="8" t="s">
        <v>73</v>
      </c>
      <c r="C15" s="8" t="s">
        <v>49</v>
      </c>
      <c r="D15">
        <f>$D$2</f>
        <v>5</v>
      </c>
      <c r="G15" s="15" t="s">
        <v>74</v>
      </c>
      <c r="H15" s="8">
        <v>5</v>
      </c>
      <c r="I15">
        <v>1</v>
      </c>
      <c r="J15" s="18">
        <f t="shared" ref="J15:M16" si="73">J$2</f>
        <v>0.25</v>
      </c>
      <c r="K15" s="19">
        <f t="shared" si="73"/>
        <v>0.75</v>
      </c>
      <c r="L15" s="19">
        <f t="shared" si="73"/>
        <v>0</v>
      </c>
      <c r="M15" s="38">
        <f t="shared" si="73"/>
        <v>0.25</v>
      </c>
      <c r="N15" s="12">
        <f t="shared" si="58"/>
        <v>0</v>
      </c>
      <c r="O15" s="7">
        <f t="shared" ref="O15:W15" si="74">N15*(1-$M15)</f>
        <v>0</v>
      </c>
      <c r="P15" s="7">
        <f t="shared" si="74"/>
        <v>0</v>
      </c>
      <c r="Q15" s="7">
        <f t="shared" si="74"/>
        <v>0</v>
      </c>
      <c r="R15" s="7">
        <f t="shared" si="74"/>
        <v>0</v>
      </c>
      <c r="S15" s="7">
        <f t="shared" si="74"/>
        <v>0</v>
      </c>
      <c r="T15" s="7">
        <f t="shared" si="74"/>
        <v>0</v>
      </c>
      <c r="U15" s="7">
        <f t="shared" si="74"/>
        <v>0</v>
      </c>
      <c r="V15" s="7">
        <f t="shared" si="74"/>
        <v>0</v>
      </c>
      <c r="W15" s="7">
        <f t="shared" si="74"/>
        <v>0</v>
      </c>
      <c r="X15" s="17" t="str">
        <f t="shared" si="64"/>
        <v/>
      </c>
      <c r="Y15" t="str">
        <f t="shared" ref="Y15:AG15" si="75">IFERROR(X15*(1-$M15),"")</f>
        <v/>
      </c>
      <c r="Z15" t="str">
        <f t="shared" si="75"/>
        <v/>
      </c>
      <c r="AA15" t="str">
        <f t="shared" si="75"/>
        <v/>
      </c>
      <c r="AB15" t="str">
        <f t="shared" si="75"/>
        <v/>
      </c>
      <c r="AC15" t="str">
        <f t="shared" si="75"/>
        <v/>
      </c>
      <c r="AD15" t="str">
        <f t="shared" si="75"/>
        <v/>
      </c>
      <c r="AE15" t="str">
        <f t="shared" si="75"/>
        <v/>
      </c>
      <c r="AF15" t="str">
        <f t="shared" si="75"/>
        <v/>
      </c>
      <c r="AG15" t="str">
        <f t="shared" si="75"/>
        <v/>
      </c>
      <c r="AH15" s="17" t="str">
        <f t="shared" si="66"/>
        <v/>
      </c>
      <c r="AI15" t="str">
        <f t="shared" ref="AI15:AQ15" si="76">IFERROR(AH15*(1-$M15),"")</f>
        <v/>
      </c>
      <c r="AJ15" t="str">
        <f t="shared" si="76"/>
        <v/>
      </c>
      <c r="AK15" t="str">
        <f t="shared" si="76"/>
        <v/>
      </c>
      <c r="AL15" t="str">
        <f t="shared" si="76"/>
        <v/>
      </c>
      <c r="AM15" t="str">
        <f t="shared" si="76"/>
        <v/>
      </c>
      <c r="AN15" t="str">
        <f t="shared" si="76"/>
        <v/>
      </c>
      <c r="AO15" t="str">
        <f t="shared" si="76"/>
        <v/>
      </c>
      <c r="AP15" t="str">
        <f t="shared" si="76"/>
        <v/>
      </c>
      <c r="AQ15" t="str">
        <f t="shared" si="76"/>
        <v/>
      </c>
      <c r="AR15" s="17">
        <f t="shared" si="51"/>
        <v>0.9375</v>
      </c>
      <c r="AS15">
        <f t="shared" si="52"/>
        <v>0.703125</v>
      </c>
      <c r="AT15">
        <f t="shared" si="52"/>
        <v>0.52734375</v>
      </c>
      <c r="AU15">
        <f t="shared" si="52"/>
        <v>0.3955078125</v>
      </c>
      <c r="AV15">
        <f t="shared" si="52"/>
        <v>0.296630859375</v>
      </c>
      <c r="AW15">
        <f t="shared" si="52"/>
        <v>0.22247314453125</v>
      </c>
      <c r="AX15">
        <f t="shared" si="52"/>
        <v>0.1668548583984375</v>
      </c>
      <c r="AY15">
        <f t="shared" si="52"/>
        <v>0.12514114379882813</v>
      </c>
      <c r="AZ15">
        <f t="shared" si="52"/>
        <v>9.3855857849121094E-2</v>
      </c>
      <c r="BA15">
        <f t="shared" si="52"/>
        <v>7.039189338684082E-2</v>
      </c>
      <c r="BC15"/>
    </row>
    <row r="16" spans="1:67" ht="42" x14ac:dyDescent="0.3">
      <c r="B16" s="8" t="s">
        <v>75</v>
      </c>
      <c r="C16" s="8" t="s">
        <v>49</v>
      </c>
      <c r="D16">
        <f>$D$2</f>
        <v>5</v>
      </c>
      <c r="G16" s="15" t="s">
        <v>76</v>
      </c>
      <c r="H16" s="8">
        <v>5</v>
      </c>
      <c r="I16">
        <v>1</v>
      </c>
      <c r="J16" s="18">
        <f t="shared" si="73"/>
        <v>0.25</v>
      </c>
      <c r="K16" s="19">
        <f t="shared" si="73"/>
        <v>0.75</v>
      </c>
      <c r="L16" s="19">
        <f t="shared" si="73"/>
        <v>0</v>
      </c>
      <c r="M16" s="38">
        <f t="shared" si="73"/>
        <v>0.25</v>
      </c>
      <c r="N16" s="12">
        <f t="shared" si="58"/>
        <v>0</v>
      </c>
      <c r="O16" s="7">
        <f t="shared" ref="O16:W16" si="77">N16*(1-$M16)</f>
        <v>0</v>
      </c>
      <c r="P16" s="7">
        <f t="shared" si="77"/>
        <v>0</v>
      </c>
      <c r="Q16" s="7">
        <f t="shared" si="77"/>
        <v>0</v>
      </c>
      <c r="R16" s="7">
        <f t="shared" si="77"/>
        <v>0</v>
      </c>
      <c r="S16" s="7">
        <f t="shared" si="77"/>
        <v>0</v>
      </c>
      <c r="T16" s="7">
        <f t="shared" si="77"/>
        <v>0</v>
      </c>
      <c r="U16" s="7">
        <f t="shared" si="77"/>
        <v>0</v>
      </c>
      <c r="V16" s="7">
        <f t="shared" si="77"/>
        <v>0</v>
      </c>
      <c r="W16" s="7">
        <f t="shared" si="77"/>
        <v>0</v>
      </c>
      <c r="X16" s="17" t="str">
        <f t="shared" si="64"/>
        <v/>
      </c>
      <c r="Y16" t="str">
        <f t="shared" ref="Y16:AG16" si="78">IFERROR(X16*(1-$M16),"")</f>
        <v/>
      </c>
      <c r="Z16" t="str">
        <f t="shared" si="78"/>
        <v/>
      </c>
      <c r="AA16" t="str">
        <f t="shared" si="78"/>
        <v/>
      </c>
      <c r="AB16" t="str">
        <f t="shared" si="78"/>
        <v/>
      </c>
      <c r="AC16" t="str">
        <f t="shared" si="78"/>
        <v/>
      </c>
      <c r="AD16" t="str">
        <f t="shared" si="78"/>
        <v/>
      </c>
      <c r="AE16" t="str">
        <f t="shared" si="78"/>
        <v/>
      </c>
      <c r="AF16" t="str">
        <f t="shared" si="78"/>
        <v/>
      </c>
      <c r="AG16" t="str">
        <f t="shared" si="78"/>
        <v/>
      </c>
      <c r="AH16" s="17" t="str">
        <f t="shared" si="66"/>
        <v/>
      </c>
      <c r="AI16" t="str">
        <f t="shared" ref="AI16:AQ16" si="79">IFERROR(AH16*(1-$M16),"")</f>
        <v/>
      </c>
      <c r="AJ16" t="str">
        <f t="shared" si="79"/>
        <v/>
      </c>
      <c r="AK16" t="str">
        <f t="shared" si="79"/>
        <v/>
      </c>
      <c r="AL16" t="str">
        <f t="shared" si="79"/>
        <v/>
      </c>
      <c r="AM16" t="str">
        <f t="shared" si="79"/>
        <v/>
      </c>
      <c r="AN16" t="str">
        <f t="shared" si="79"/>
        <v/>
      </c>
      <c r="AO16" t="str">
        <f t="shared" si="79"/>
        <v/>
      </c>
      <c r="AP16" t="str">
        <f t="shared" si="79"/>
        <v/>
      </c>
      <c r="AQ16" t="str">
        <f t="shared" si="79"/>
        <v/>
      </c>
      <c r="AR16" s="17">
        <f t="shared" si="51"/>
        <v>0.9375</v>
      </c>
      <c r="AS16">
        <f t="shared" si="52"/>
        <v>0.703125</v>
      </c>
      <c r="AT16">
        <f t="shared" si="52"/>
        <v>0.52734375</v>
      </c>
      <c r="AU16">
        <f t="shared" si="52"/>
        <v>0.3955078125</v>
      </c>
      <c r="AV16">
        <f t="shared" si="52"/>
        <v>0.296630859375</v>
      </c>
      <c r="AW16">
        <f t="shared" si="52"/>
        <v>0.22247314453125</v>
      </c>
      <c r="AX16">
        <f t="shared" si="52"/>
        <v>0.1668548583984375</v>
      </c>
      <c r="AY16">
        <f t="shared" si="52"/>
        <v>0.12514114379882813</v>
      </c>
      <c r="AZ16">
        <f t="shared" si="52"/>
        <v>9.3855857849121094E-2</v>
      </c>
      <c r="BA16">
        <f t="shared" si="52"/>
        <v>7.039189338684082E-2</v>
      </c>
      <c r="BC16"/>
    </row>
    <row r="17" spans="1:55" ht="70.5" thickBot="1" x14ac:dyDescent="0.35">
      <c r="A17" s="2" t="s">
        <v>72</v>
      </c>
      <c r="B17" s="10" t="s">
        <v>77</v>
      </c>
      <c r="C17" s="10" t="s">
        <v>49</v>
      </c>
      <c r="D17" s="2">
        <f>$D$2</f>
        <v>5</v>
      </c>
      <c r="E17" s="40"/>
      <c r="F17" s="2"/>
      <c r="G17" s="41" t="s">
        <v>78</v>
      </c>
      <c r="H17" s="10">
        <v>5</v>
      </c>
      <c r="I17" s="2">
        <v>1</v>
      </c>
      <c r="J17" s="42">
        <f>J$2</f>
        <v>0.25</v>
      </c>
      <c r="K17" s="43">
        <f>K$2</f>
        <v>0.75</v>
      </c>
      <c r="L17" s="43">
        <f>L$2</f>
        <v>0</v>
      </c>
      <c r="M17" s="44">
        <f>M$2</f>
        <v>0.25</v>
      </c>
      <c r="N17" s="12">
        <f t="shared" si="58"/>
        <v>0</v>
      </c>
      <c r="O17" s="7">
        <f t="shared" ref="O17:W17" si="80">N17*(1-$M17)</f>
        <v>0</v>
      </c>
      <c r="P17" s="7">
        <f t="shared" si="80"/>
        <v>0</v>
      </c>
      <c r="Q17" s="7">
        <f t="shared" si="80"/>
        <v>0</v>
      </c>
      <c r="R17" s="7">
        <f t="shared" si="80"/>
        <v>0</v>
      </c>
      <c r="S17" s="7">
        <f t="shared" si="80"/>
        <v>0</v>
      </c>
      <c r="T17" s="7">
        <f t="shared" si="80"/>
        <v>0</v>
      </c>
      <c r="U17" s="7">
        <f t="shared" si="80"/>
        <v>0</v>
      </c>
      <c r="V17" s="7">
        <f t="shared" si="80"/>
        <v>0</v>
      </c>
      <c r="W17" s="7">
        <f t="shared" si="80"/>
        <v>0</v>
      </c>
      <c r="X17" s="17" t="str">
        <f t="shared" si="64"/>
        <v/>
      </c>
      <c r="Y17" t="str">
        <f t="shared" ref="Y17:AG17" si="81">IFERROR(X17*(1-$M17),"")</f>
        <v/>
      </c>
      <c r="Z17" t="str">
        <f t="shared" si="81"/>
        <v/>
      </c>
      <c r="AA17" t="str">
        <f t="shared" si="81"/>
        <v/>
      </c>
      <c r="AB17" t="str">
        <f t="shared" si="81"/>
        <v/>
      </c>
      <c r="AC17" t="str">
        <f t="shared" si="81"/>
        <v/>
      </c>
      <c r="AD17" t="str">
        <f t="shared" si="81"/>
        <v/>
      </c>
      <c r="AE17" t="str">
        <f t="shared" si="81"/>
        <v/>
      </c>
      <c r="AF17" t="str">
        <f t="shared" si="81"/>
        <v/>
      </c>
      <c r="AG17" t="str">
        <f t="shared" si="81"/>
        <v/>
      </c>
      <c r="AH17" s="17" t="str">
        <f t="shared" si="66"/>
        <v/>
      </c>
      <c r="AI17" t="str">
        <f t="shared" ref="AI17:AQ17" si="82">IFERROR(AH17*(1-$M17),"")</f>
        <v/>
      </c>
      <c r="AJ17" t="str">
        <f t="shared" si="82"/>
        <v/>
      </c>
      <c r="AK17" t="str">
        <f t="shared" si="82"/>
        <v/>
      </c>
      <c r="AL17" t="str">
        <f t="shared" si="82"/>
        <v/>
      </c>
      <c r="AM17" t="str">
        <f t="shared" si="82"/>
        <v/>
      </c>
      <c r="AN17" t="str">
        <f t="shared" si="82"/>
        <v/>
      </c>
      <c r="AO17" t="str">
        <f t="shared" si="82"/>
        <v/>
      </c>
      <c r="AP17" t="str">
        <f t="shared" si="82"/>
        <v/>
      </c>
      <c r="AQ17" t="str">
        <f t="shared" si="82"/>
        <v/>
      </c>
      <c r="AR17" s="17">
        <f t="shared" si="51"/>
        <v>0.9375</v>
      </c>
      <c r="AS17">
        <f t="shared" si="52"/>
        <v>0.703125</v>
      </c>
      <c r="AT17">
        <f t="shared" si="52"/>
        <v>0.52734375</v>
      </c>
      <c r="AU17">
        <f t="shared" si="52"/>
        <v>0.3955078125</v>
      </c>
      <c r="AV17">
        <f t="shared" ref="AV17:BA17" si="83">IFERROR(AU17*(1-$M17),"")</f>
        <v>0.296630859375</v>
      </c>
      <c r="AW17">
        <f t="shared" si="83"/>
        <v>0.22247314453125</v>
      </c>
      <c r="AX17">
        <f t="shared" si="83"/>
        <v>0.1668548583984375</v>
      </c>
      <c r="AY17">
        <f t="shared" si="83"/>
        <v>0.12514114379882813</v>
      </c>
      <c r="AZ17">
        <f t="shared" si="83"/>
        <v>9.3855857849121094E-2</v>
      </c>
      <c r="BA17">
        <f t="shared" si="83"/>
        <v>7.039189338684082E-2</v>
      </c>
    </row>
    <row r="18" spans="1:55" x14ac:dyDescent="0.3">
      <c r="A18" s="21" t="s">
        <v>79</v>
      </c>
      <c r="B18" s="22"/>
      <c r="C18" s="22"/>
      <c r="D18" s="21"/>
      <c r="E18" s="29"/>
      <c r="F18" s="21"/>
      <c r="G18" s="24"/>
      <c r="H18" s="22"/>
      <c r="I18" s="21"/>
      <c r="J18" s="30"/>
      <c r="K18" s="21"/>
      <c r="L18" s="21"/>
      <c r="M18" s="39"/>
      <c r="N18" s="29">
        <f>SUM(N4:N17)</f>
        <v>0</v>
      </c>
      <c r="O18" s="29">
        <f>SUM(O4:O17)</f>
        <v>0</v>
      </c>
      <c r="P18" s="29">
        <f>SUM(P4:P17)</f>
        <v>0</v>
      </c>
      <c r="Q18" s="29">
        <f>SUM(Q4:Q17)</f>
        <v>0</v>
      </c>
      <c r="R18" s="29">
        <f t="shared" ref="R18:W18" si="84">SUM(R4:R17)</f>
        <v>0</v>
      </c>
      <c r="S18" s="29">
        <f t="shared" si="84"/>
        <v>0</v>
      </c>
      <c r="T18" s="29">
        <f t="shared" si="84"/>
        <v>0</v>
      </c>
      <c r="U18" s="29">
        <f t="shared" si="84"/>
        <v>0</v>
      </c>
      <c r="V18" s="29">
        <f t="shared" si="84"/>
        <v>0</v>
      </c>
      <c r="W18" s="29">
        <f t="shared" si="84"/>
        <v>0</v>
      </c>
      <c r="X18" s="31">
        <f>SUM(X4:X17)</f>
        <v>5.625</v>
      </c>
      <c r="Y18" s="31">
        <f>SUM(Y4:Y17)</f>
        <v>4.21875</v>
      </c>
      <c r="Z18" s="31">
        <f>SUM(Z4:Z17)</f>
        <v>3.1640625</v>
      </c>
      <c r="AA18" s="31">
        <f>SUM(AA4:AA17)</f>
        <v>2.373046875</v>
      </c>
      <c r="AB18" s="31">
        <f t="shared" ref="AB18:AG18" si="85">SUM(AB4:AB17)</f>
        <v>1.77978515625</v>
      </c>
      <c r="AC18" s="31">
        <f t="shared" si="85"/>
        <v>1.3348388671875</v>
      </c>
      <c r="AD18" s="31">
        <f t="shared" si="85"/>
        <v>1.001129150390625</v>
      </c>
      <c r="AE18" s="31">
        <f t="shared" si="85"/>
        <v>0.75084686279296875</v>
      </c>
      <c r="AF18" s="31">
        <f t="shared" si="85"/>
        <v>0.56313514709472656</v>
      </c>
      <c r="AG18" s="31">
        <f t="shared" si="85"/>
        <v>0.42235136032104492</v>
      </c>
      <c r="AH18" s="31">
        <f>SUM(AH4:AH17)</f>
        <v>5.625</v>
      </c>
      <c r="AI18" s="31">
        <f>SUM(AI4:AI17)</f>
        <v>4.21875</v>
      </c>
      <c r="AJ18" s="31">
        <f>SUM(AJ4:AJ17)</f>
        <v>3.1640625</v>
      </c>
      <c r="AK18" s="31">
        <f>SUM(AK4:AK17)</f>
        <v>2.373046875</v>
      </c>
      <c r="AL18" s="31">
        <f t="shared" ref="AL18:AQ18" si="86">SUM(AL4:AL17)</f>
        <v>1.77978515625</v>
      </c>
      <c r="AM18" s="31">
        <f t="shared" si="86"/>
        <v>1.3348388671875</v>
      </c>
      <c r="AN18" s="31">
        <f t="shared" si="86"/>
        <v>1.001129150390625</v>
      </c>
      <c r="AO18" s="31">
        <f t="shared" si="86"/>
        <v>0.75084686279296875</v>
      </c>
      <c r="AP18" s="31">
        <f t="shared" si="86"/>
        <v>0.56313514709472656</v>
      </c>
      <c r="AQ18" s="31">
        <f t="shared" si="86"/>
        <v>0.42235136032104492</v>
      </c>
      <c r="AR18" s="31">
        <f>SUM(AR4:AR17)</f>
        <v>2.8125</v>
      </c>
      <c r="AS18" s="31">
        <f>SUM(AS4:AS17)</f>
        <v>2.109375</v>
      </c>
      <c r="AT18" s="31">
        <f>SUM(AT4:AT17)</f>
        <v>1.58203125</v>
      </c>
      <c r="AU18" s="31">
        <f>SUM(AU4:AU17)</f>
        <v>1.1865234375</v>
      </c>
      <c r="AV18" s="31">
        <f t="shared" ref="AV18:BA18" si="87">SUM(AV4:AV17)</f>
        <v>0.889892578125</v>
      </c>
      <c r="AW18" s="31">
        <f t="shared" si="87"/>
        <v>0.66741943359375</v>
      </c>
      <c r="AX18" s="31">
        <f t="shared" si="87"/>
        <v>0.5005645751953125</v>
      </c>
      <c r="AY18" s="31">
        <f t="shared" si="87"/>
        <v>0.37542343139648438</v>
      </c>
      <c r="AZ18" s="31">
        <f t="shared" si="87"/>
        <v>0.28156757354736328</v>
      </c>
      <c r="BA18" s="31">
        <f t="shared" si="87"/>
        <v>0.21117568016052246</v>
      </c>
      <c r="BB18" s="46"/>
    </row>
    <row r="19" spans="1:55" s="2" customFormat="1" ht="14.5" thickBot="1" x14ac:dyDescent="0.35">
      <c r="A19" s="21" t="s">
        <v>80</v>
      </c>
      <c r="B19" s="22"/>
      <c r="C19" s="22"/>
      <c r="D19" s="21"/>
      <c r="E19" s="29"/>
      <c r="F19" s="21"/>
      <c r="G19" s="24"/>
      <c r="H19" s="22"/>
      <c r="I19" s="21"/>
      <c r="J19" s="30"/>
      <c r="K19" s="21"/>
      <c r="L19" s="21"/>
      <c r="M19" s="39"/>
      <c r="N19" s="29">
        <f>N18</f>
        <v>0</v>
      </c>
      <c r="O19" s="32">
        <f>N19+O18</f>
        <v>0</v>
      </c>
      <c r="P19" s="32">
        <f t="shared" ref="P19:Q19" si="88">O19+P18</f>
        <v>0</v>
      </c>
      <c r="Q19" s="32">
        <f t="shared" si="88"/>
        <v>0</v>
      </c>
      <c r="R19" s="32">
        <f t="shared" ref="R19" si="89">Q19+R18</f>
        <v>0</v>
      </c>
      <c r="S19" s="32">
        <f t="shared" ref="S19" si="90">R19+S18</f>
        <v>0</v>
      </c>
      <c r="T19" s="32">
        <f t="shared" ref="T19" si="91">S19+T18</f>
        <v>0</v>
      </c>
      <c r="U19" s="32">
        <f t="shared" ref="U19" si="92">T19+U18</f>
        <v>0</v>
      </c>
      <c r="V19" s="32">
        <f t="shared" ref="V19" si="93">U19+V18</f>
        <v>0</v>
      </c>
      <c r="W19" s="32">
        <f t="shared" ref="W19" si="94">V19+W18</f>
        <v>0</v>
      </c>
      <c r="X19" s="33">
        <f>X18</f>
        <v>5.625</v>
      </c>
      <c r="Y19" s="34">
        <f>X19+Y18</f>
        <v>9.84375</v>
      </c>
      <c r="Z19" s="34">
        <f t="shared" ref="Z19:AA19" si="95">Y19+Z18</f>
        <v>13.0078125</v>
      </c>
      <c r="AA19" s="34">
        <f t="shared" si="95"/>
        <v>15.380859375</v>
      </c>
      <c r="AB19" s="34">
        <f t="shared" ref="AB19" si="96">AA19+AB18</f>
        <v>17.16064453125</v>
      </c>
      <c r="AC19" s="34">
        <f t="shared" ref="AC19" si="97">AB19+AC18</f>
        <v>18.4954833984375</v>
      </c>
      <c r="AD19" s="34">
        <f t="shared" ref="AD19" si="98">AC19+AD18</f>
        <v>19.496612548828125</v>
      </c>
      <c r="AE19" s="34">
        <f t="shared" ref="AE19" si="99">AD19+AE18</f>
        <v>20.247459411621094</v>
      </c>
      <c r="AF19" s="34">
        <f t="shared" ref="AF19" si="100">AE19+AF18</f>
        <v>20.81059455871582</v>
      </c>
      <c r="AG19" s="34">
        <f t="shared" ref="AG19" si="101">AF19+AG18</f>
        <v>21.232945919036865</v>
      </c>
      <c r="AH19" s="33">
        <f>AH18</f>
        <v>5.625</v>
      </c>
      <c r="AI19" s="34">
        <f>AH19+AI18</f>
        <v>9.84375</v>
      </c>
      <c r="AJ19" s="34">
        <f t="shared" ref="AJ19:AK19" si="102">AI19+AJ18</f>
        <v>13.0078125</v>
      </c>
      <c r="AK19" s="34">
        <f t="shared" si="102"/>
        <v>15.380859375</v>
      </c>
      <c r="AL19" s="34">
        <f t="shared" ref="AL19" si="103">AK19+AL18</f>
        <v>17.16064453125</v>
      </c>
      <c r="AM19" s="34">
        <f t="shared" ref="AM19" si="104">AL19+AM18</f>
        <v>18.4954833984375</v>
      </c>
      <c r="AN19" s="34">
        <f t="shared" ref="AN19" si="105">AM19+AN18</f>
        <v>19.496612548828125</v>
      </c>
      <c r="AO19" s="34">
        <f t="shared" ref="AO19" si="106">AN19+AO18</f>
        <v>20.247459411621094</v>
      </c>
      <c r="AP19" s="34">
        <f t="shared" ref="AP19" si="107">AO19+AP18</f>
        <v>20.81059455871582</v>
      </c>
      <c r="AQ19" s="34">
        <f t="shared" ref="AQ19" si="108">AP19+AQ18</f>
        <v>21.232945919036865</v>
      </c>
      <c r="AR19" s="33">
        <f>AR18</f>
        <v>2.8125</v>
      </c>
      <c r="AS19" s="34">
        <f>AR19+AS18</f>
        <v>4.921875</v>
      </c>
      <c r="AT19" s="34">
        <f t="shared" ref="AT19:AU19" si="109">AS19+AT18</f>
        <v>6.50390625</v>
      </c>
      <c r="AU19" s="34">
        <f t="shared" si="109"/>
        <v>7.6904296875</v>
      </c>
      <c r="AV19" s="34">
        <f t="shared" ref="AV19" si="110">AU19+AV18</f>
        <v>8.580322265625</v>
      </c>
      <c r="AW19" s="34">
        <f t="shared" ref="AW19" si="111">AV19+AW18</f>
        <v>9.24774169921875</v>
      </c>
      <c r="AX19" s="34">
        <f t="shared" ref="AX19" si="112">AW19+AX18</f>
        <v>9.7483062744140625</v>
      </c>
      <c r="AY19" s="34">
        <f t="shared" ref="AY19" si="113">AX19+AY18</f>
        <v>10.123729705810547</v>
      </c>
      <c r="AZ19" s="34">
        <f t="shared" ref="AZ19" si="114">AY19+AZ18</f>
        <v>10.40529727935791</v>
      </c>
      <c r="BA19" s="34">
        <f t="shared" ref="BA19" si="115">AZ19+BA18</f>
        <v>10.616472959518433</v>
      </c>
      <c r="BB19" s="34"/>
      <c r="BC19" s="45"/>
    </row>
    <row r="20" spans="1:55" s="21" customFormat="1" x14ac:dyDescent="0.3">
      <c r="A20" s="21" t="s">
        <v>81</v>
      </c>
      <c r="B20" s="8"/>
      <c r="C20" s="8"/>
      <c r="D20"/>
      <c r="E20" s="12"/>
      <c r="F20"/>
      <c r="G20" s="15"/>
      <c r="H20" s="8"/>
      <c r="I20" s="8"/>
      <c r="J20" s="18"/>
      <c r="K20" s="19"/>
      <c r="L20" s="19"/>
      <c r="M20" s="38"/>
      <c r="N20" s="1">
        <f>N$19/$E$37</f>
        <v>0</v>
      </c>
      <c r="O20" s="1">
        <f>O$19/$E$37</f>
        <v>0</v>
      </c>
      <c r="P20" s="1">
        <f>P$19/$E$37</f>
        <v>0</v>
      </c>
      <c r="Q20" s="1">
        <f>Q$19/$E$37</f>
        <v>0</v>
      </c>
      <c r="R20" s="1">
        <f t="shared" ref="R20:W20" si="116">R$19/$E$37</f>
        <v>0</v>
      </c>
      <c r="S20" s="1">
        <f t="shared" si="116"/>
        <v>0</v>
      </c>
      <c r="T20" s="1">
        <f t="shared" si="116"/>
        <v>0</v>
      </c>
      <c r="U20" s="1">
        <f t="shared" si="116"/>
        <v>0</v>
      </c>
      <c r="V20" s="1">
        <f t="shared" si="116"/>
        <v>0</v>
      </c>
      <c r="W20" s="1">
        <f t="shared" si="116"/>
        <v>0</v>
      </c>
      <c r="X20" s="17"/>
      <c r="Y20"/>
      <c r="Z20"/>
      <c r="AA20"/>
      <c r="AB20"/>
      <c r="AC20"/>
      <c r="AD20"/>
      <c r="AE20"/>
      <c r="AF20"/>
      <c r="AG20"/>
      <c r="AH20" s="17"/>
      <c r="AI20"/>
      <c r="AJ20"/>
      <c r="AK20"/>
      <c r="AL20"/>
      <c r="AM20"/>
      <c r="AN20"/>
      <c r="AO20"/>
      <c r="AP20"/>
      <c r="AQ20"/>
      <c r="AR20" s="17"/>
      <c r="AS20"/>
      <c r="AT20"/>
      <c r="AU20"/>
      <c r="AV20"/>
      <c r="AW20"/>
      <c r="AX20"/>
      <c r="AY20"/>
      <c r="AZ20"/>
      <c r="BA20"/>
      <c r="BB20"/>
      <c r="BC20" s="30"/>
    </row>
    <row r="21" spans="1:55" s="21" customFormat="1" x14ac:dyDescent="0.3">
      <c r="A21" s="1"/>
      <c r="B21" s="8"/>
      <c r="C21" s="8"/>
      <c r="D21"/>
      <c r="E21" s="12"/>
      <c r="F21"/>
      <c r="G21" s="15"/>
      <c r="H21" s="8"/>
      <c r="I21"/>
      <c r="J21" s="17"/>
      <c r="K21"/>
      <c r="L21"/>
      <c r="M21" s="38"/>
      <c r="N21" s="12"/>
      <c r="O21" s="7"/>
      <c r="P21" s="7"/>
      <c r="Q21" s="7"/>
      <c r="R21" s="7"/>
      <c r="S21" s="7"/>
      <c r="T21" s="7"/>
      <c r="U21" s="7"/>
      <c r="V21" s="7"/>
      <c r="W21" s="7"/>
      <c r="X21" s="17"/>
      <c r="Y21"/>
      <c r="Z21"/>
      <c r="AA21"/>
      <c r="AB21"/>
      <c r="AC21"/>
      <c r="AD21"/>
      <c r="AE21"/>
      <c r="AF21"/>
      <c r="AG21"/>
      <c r="AH21" s="17"/>
      <c r="AI21"/>
      <c r="AJ21"/>
      <c r="AK21"/>
      <c r="AL21"/>
      <c r="AM21"/>
      <c r="AN21"/>
      <c r="AO21"/>
      <c r="AP21"/>
      <c r="AQ21"/>
      <c r="AR21" s="17"/>
      <c r="AS21"/>
      <c r="AT21"/>
      <c r="AU21"/>
      <c r="AV21"/>
      <c r="AW21"/>
      <c r="AX21"/>
      <c r="AY21"/>
      <c r="AZ21"/>
      <c r="BA21"/>
      <c r="BB21"/>
      <c r="BC21" s="30"/>
    </row>
    <row r="26" spans="1:55" x14ac:dyDescent="0.3">
      <c r="B26" s="1"/>
      <c r="C26" s="1" t="s">
        <v>82</v>
      </c>
      <c r="D26" s="1" t="s">
        <v>83</v>
      </c>
      <c r="E26" s="1" t="s">
        <v>53</v>
      </c>
    </row>
    <row r="27" spans="1:55" x14ac:dyDescent="0.3">
      <c r="A27"/>
      <c r="B27"/>
      <c r="C27"/>
      <c r="E27"/>
    </row>
    <row r="28" spans="1:55" x14ac:dyDescent="0.3">
      <c r="A28" s="1" t="s">
        <v>84</v>
      </c>
      <c r="B28"/>
      <c r="C28"/>
      <c r="E28"/>
    </row>
    <row r="29" spans="1:55" x14ac:dyDescent="0.3">
      <c r="A29" t="s">
        <v>85</v>
      </c>
      <c r="B29"/>
      <c r="C29">
        <v>5</v>
      </c>
      <c r="D29" s="4">
        <f>BaseInputs!D4</f>
        <v>700000</v>
      </c>
      <c r="E29" s="4">
        <f>BaseInputs!E4</f>
        <v>3500000</v>
      </c>
    </row>
    <row r="30" spans="1:55" x14ac:dyDescent="0.3">
      <c r="A30" t="s">
        <v>86</v>
      </c>
      <c r="B30"/>
      <c r="C30"/>
      <c r="D30" s="4">
        <f>BaseInputs!D5</f>
        <v>0</v>
      </c>
      <c r="E30" s="4">
        <f>BaseInputs!E5</f>
        <v>-3500000</v>
      </c>
    </row>
    <row r="31" spans="1:55" x14ac:dyDescent="0.3">
      <c r="A31" t="s">
        <v>87</v>
      </c>
      <c r="B31"/>
      <c r="C31">
        <v>5</v>
      </c>
      <c r="D31" s="4">
        <f>BaseInputs!D6</f>
        <v>10000</v>
      </c>
      <c r="E31" s="4">
        <f>BaseInputs!E6</f>
        <v>50000</v>
      </c>
    </row>
    <row r="32" spans="1:55" x14ac:dyDescent="0.3">
      <c r="A32" t="s">
        <v>88</v>
      </c>
      <c r="B32"/>
      <c r="C32">
        <v>5</v>
      </c>
      <c r="D32" s="4">
        <f>BaseInputs!D7</f>
        <v>5000</v>
      </c>
      <c r="E32" s="4">
        <f>BaseInputs!E7</f>
        <v>25000</v>
      </c>
    </row>
    <row r="33" spans="1:5" x14ac:dyDescent="0.3">
      <c r="A33" s="1" t="s">
        <v>89</v>
      </c>
      <c r="B33"/>
      <c r="C33"/>
      <c r="D33" s="4"/>
      <c r="E33" s="4"/>
    </row>
    <row r="34" spans="1:5" x14ac:dyDescent="0.3">
      <c r="A34" t="s">
        <v>90</v>
      </c>
      <c r="B34"/>
      <c r="C34">
        <v>5</v>
      </c>
      <c r="D34" s="4">
        <f>BaseInputs!D9</f>
        <v>1000</v>
      </c>
      <c r="E34" s="4">
        <f>BaseInputs!E9</f>
        <v>5000</v>
      </c>
    </row>
    <row r="35" spans="1:5" x14ac:dyDescent="0.3">
      <c r="A35" t="s">
        <v>91</v>
      </c>
      <c r="B35"/>
      <c r="C35">
        <v>2</v>
      </c>
      <c r="D35" s="4">
        <f>BaseInputs!D10</f>
        <v>2000</v>
      </c>
      <c r="E35" s="4">
        <f>BaseInputs!E10</f>
        <v>4000</v>
      </c>
    </row>
    <row r="36" spans="1:5" x14ac:dyDescent="0.3">
      <c r="A36" t="s">
        <v>92</v>
      </c>
      <c r="B36"/>
      <c r="C36"/>
      <c r="D36" s="4">
        <f>BaseInputs!D11</f>
        <v>0</v>
      </c>
      <c r="E36" s="4">
        <f>BaseInputs!E11</f>
        <v>0</v>
      </c>
    </row>
    <row r="37" spans="1:5" x14ac:dyDescent="0.3">
      <c r="A37" s="1" t="s">
        <v>53</v>
      </c>
      <c r="B37" s="1"/>
      <c r="C37" s="1"/>
      <c r="D37" s="3"/>
      <c r="E37" s="3">
        <f>SUM(E29:E36)</f>
        <v>84000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86DE-58CC-4653-B7E0-00CB074313A2}">
  <dimension ref="A1:BP37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6" sqref="C6"/>
    </sheetView>
  </sheetViews>
  <sheetFormatPr defaultRowHeight="14" x14ac:dyDescent="0.3"/>
  <cols>
    <col min="1" max="1" width="21.5" style="1" customWidth="1"/>
    <col min="2" max="2" width="26.75" style="8" customWidth="1"/>
    <col min="3" max="3" width="15.5" style="8" customWidth="1"/>
    <col min="4" max="4" width="9.75" customWidth="1"/>
    <col min="5" max="5" width="13.58203125" style="12" customWidth="1"/>
    <col min="6" max="6" width="14.58203125" customWidth="1"/>
    <col min="7" max="7" width="17.33203125" style="15" customWidth="1"/>
    <col min="8" max="8" width="17.83203125" style="8" customWidth="1"/>
    <col min="9" max="9" width="17.08203125" customWidth="1"/>
    <col min="10" max="10" width="10.83203125" style="17" customWidth="1"/>
    <col min="11" max="11" width="10.58203125" customWidth="1"/>
    <col min="12" max="12" width="13.58203125" customWidth="1"/>
    <col min="13" max="13" width="8.58203125" style="38"/>
    <col min="14" max="14" width="9.83203125" style="12" bestFit="1" customWidth="1"/>
    <col min="15" max="15" width="9.58203125" style="7" bestFit="1" customWidth="1"/>
    <col min="16" max="16" width="11" style="7" customWidth="1"/>
    <col min="17" max="17" width="10" style="7" customWidth="1"/>
    <col min="18" max="18" width="10.5" style="7" customWidth="1"/>
    <col min="19" max="22" width="10" style="7" customWidth="1"/>
    <col min="23" max="23" width="10.5" style="7" customWidth="1"/>
    <col min="24" max="24" width="8.58203125" style="17"/>
    <col min="34" max="34" width="8.58203125" style="17"/>
    <col min="44" max="44" width="8.58203125" style="17"/>
    <col min="55" max="55" width="8.58203125" style="17"/>
  </cols>
  <sheetData>
    <row r="1" spans="1:68" s="1" customFormat="1" ht="50" customHeight="1" x14ac:dyDescent="0.3">
      <c r="A1" s="47" t="str">
        <f>_xlfn.CONCAT("CBA (5 years)=",TRUNC(($W$19/E37)*100+0.05)/100)</f>
        <v>CBA (5 years)=1.82</v>
      </c>
      <c r="B1" s="47" t="str">
        <f>_xlfn.CONCAT("SROI (5 years)=",TRUNC(((BJ7)*100)+0.5)/100)</f>
        <v>SROI (5 years)=5.76</v>
      </c>
      <c r="C1" s="48" t="s">
        <v>15</v>
      </c>
      <c r="D1" s="48" t="s">
        <v>16</v>
      </c>
      <c r="E1" s="49" t="s">
        <v>17</v>
      </c>
      <c r="F1" s="48" t="s">
        <v>18</v>
      </c>
      <c r="G1" s="50" t="s">
        <v>19</v>
      </c>
      <c r="H1" s="50" t="s">
        <v>20</v>
      </c>
      <c r="I1" s="50" t="s">
        <v>21</v>
      </c>
      <c r="J1" s="50" t="s">
        <v>22</v>
      </c>
      <c r="K1" s="50" t="s">
        <v>23</v>
      </c>
      <c r="L1" s="50" t="s">
        <v>24</v>
      </c>
      <c r="M1" s="50" t="s">
        <v>25</v>
      </c>
      <c r="N1" s="50" t="s">
        <v>14</v>
      </c>
      <c r="X1" s="50" t="s">
        <v>26</v>
      </c>
      <c r="AH1" s="16" t="s">
        <v>27</v>
      </c>
      <c r="AR1" s="16" t="s">
        <v>28</v>
      </c>
      <c r="BC1" s="16" t="s">
        <v>29</v>
      </c>
      <c r="BF1" s="1" t="s">
        <v>30</v>
      </c>
    </row>
    <row r="2" spans="1:68" s="21" customFormat="1" ht="84" x14ac:dyDescent="0.3">
      <c r="A2" s="51" t="s">
        <v>31</v>
      </c>
      <c r="B2" s="52"/>
      <c r="C2" s="52" t="s">
        <v>32</v>
      </c>
      <c r="D2" s="52">
        <v>5</v>
      </c>
      <c r="E2" s="53" t="s">
        <v>33</v>
      </c>
      <c r="F2" s="52" t="s">
        <v>34</v>
      </c>
      <c r="G2" s="54" t="s">
        <v>35</v>
      </c>
      <c r="H2" s="52" t="s">
        <v>36</v>
      </c>
      <c r="I2" s="55" t="s">
        <v>37</v>
      </c>
      <c r="J2" s="56">
        <v>0.25</v>
      </c>
      <c r="K2" s="57">
        <v>0.75</v>
      </c>
      <c r="L2" s="57">
        <v>0</v>
      </c>
      <c r="M2" s="58">
        <v>0.25</v>
      </c>
      <c r="N2" s="53" t="s">
        <v>1</v>
      </c>
      <c r="O2" s="59" t="s">
        <v>2</v>
      </c>
      <c r="P2" s="59" t="s">
        <v>3</v>
      </c>
      <c r="Q2" s="59" t="s">
        <v>4</v>
      </c>
      <c r="R2" s="51" t="s">
        <v>5</v>
      </c>
      <c r="S2" s="59" t="s">
        <v>6</v>
      </c>
      <c r="T2" s="59" t="s">
        <v>7</v>
      </c>
      <c r="U2" s="59" t="s">
        <v>8</v>
      </c>
      <c r="V2" s="59" t="s">
        <v>9</v>
      </c>
      <c r="W2" s="51" t="s">
        <v>10</v>
      </c>
      <c r="X2" s="53" t="s">
        <v>1</v>
      </c>
      <c r="Y2" s="59" t="s">
        <v>2</v>
      </c>
      <c r="Z2" s="59" t="s">
        <v>3</v>
      </c>
      <c r="AA2" s="59" t="s">
        <v>4</v>
      </c>
      <c r="AB2" s="51" t="s">
        <v>5</v>
      </c>
      <c r="AC2" s="59" t="s">
        <v>6</v>
      </c>
      <c r="AD2" s="59" t="s">
        <v>7</v>
      </c>
      <c r="AE2" s="59" t="s">
        <v>8</v>
      </c>
      <c r="AF2" s="59" t="s">
        <v>9</v>
      </c>
      <c r="AG2" s="51" t="s">
        <v>10</v>
      </c>
      <c r="AH2" s="53" t="s">
        <v>1</v>
      </c>
      <c r="AI2" s="59" t="s">
        <v>2</v>
      </c>
      <c r="AJ2" s="59" t="s">
        <v>3</v>
      </c>
      <c r="AK2" s="59" t="s">
        <v>4</v>
      </c>
      <c r="AL2" s="51" t="s">
        <v>5</v>
      </c>
      <c r="AM2" s="59" t="s">
        <v>6</v>
      </c>
      <c r="AN2" s="59" t="s">
        <v>7</v>
      </c>
      <c r="AO2" s="59" t="s">
        <v>8</v>
      </c>
      <c r="AP2" s="59" t="s">
        <v>9</v>
      </c>
      <c r="AQ2" s="51" t="s">
        <v>10</v>
      </c>
      <c r="AR2" s="53" t="s">
        <v>1</v>
      </c>
      <c r="AS2" s="59" t="s">
        <v>2</v>
      </c>
      <c r="AT2" s="59" t="s">
        <v>3</v>
      </c>
      <c r="AU2" s="59" t="s">
        <v>4</v>
      </c>
      <c r="AV2" s="51" t="s">
        <v>5</v>
      </c>
      <c r="AW2" s="59" t="s">
        <v>6</v>
      </c>
      <c r="AX2" s="59" t="s">
        <v>7</v>
      </c>
      <c r="AY2" s="59" t="s">
        <v>8</v>
      </c>
      <c r="AZ2" s="59" t="s">
        <v>9</v>
      </c>
      <c r="BA2" s="51" t="s">
        <v>10</v>
      </c>
      <c r="BB2" s="51"/>
      <c r="BC2" s="60" t="s">
        <v>38</v>
      </c>
      <c r="BD2" s="51" t="s">
        <v>39</v>
      </c>
      <c r="BE2" s="51" t="s">
        <v>40</v>
      </c>
      <c r="BF2" s="53" t="s">
        <v>1</v>
      </c>
      <c r="BG2" s="59" t="s">
        <v>2</v>
      </c>
      <c r="BH2" s="59" t="s">
        <v>3</v>
      </c>
      <c r="BI2" s="59" t="s">
        <v>4</v>
      </c>
      <c r="BJ2" s="51" t="s">
        <v>5</v>
      </c>
      <c r="BK2" s="61" t="s">
        <v>5</v>
      </c>
      <c r="BL2" s="62" t="s">
        <v>6</v>
      </c>
      <c r="BM2" s="62" t="s">
        <v>7</v>
      </c>
      <c r="BN2" s="59" t="s">
        <v>8</v>
      </c>
      <c r="BO2" s="62" t="s">
        <v>9</v>
      </c>
      <c r="BP2" s="61" t="s">
        <v>10</v>
      </c>
    </row>
    <row r="3" spans="1:68" x14ac:dyDescent="0.3">
      <c r="A3" s="1" t="s">
        <v>41</v>
      </c>
      <c r="BC3" s="16" t="s">
        <v>42</v>
      </c>
      <c r="BD3">
        <f>COUNTIF(C:C,"Primary")</f>
        <v>3</v>
      </c>
      <c r="BE3">
        <f>BD3*10*5*$D$2</f>
        <v>750</v>
      </c>
      <c r="BF3">
        <f>AG19/BE3</f>
        <v>8.4931783676147454E-2</v>
      </c>
      <c r="BG3">
        <f>BF3*(1-$M$2)</f>
        <v>6.3698837757110591E-2</v>
      </c>
      <c r="BH3">
        <f t="shared" ref="BH3:BP5" si="0">BG3*(1-$M$2)</f>
        <v>4.777412831783294E-2</v>
      </c>
      <c r="BI3">
        <f t="shared" si="0"/>
        <v>3.5830596238374701E-2</v>
      </c>
      <c r="BJ3">
        <f t="shared" si="0"/>
        <v>2.6872947178781026E-2</v>
      </c>
      <c r="BK3">
        <f t="shared" si="0"/>
        <v>2.0154710384085769E-2</v>
      </c>
      <c r="BL3">
        <f t="shared" si="0"/>
        <v>1.5116032788064327E-2</v>
      </c>
      <c r="BM3">
        <f t="shared" si="0"/>
        <v>1.1337024591048246E-2</v>
      </c>
      <c r="BN3">
        <f t="shared" si="0"/>
        <v>8.5027684432861846E-3</v>
      </c>
      <c r="BO3">
        <f t="shared" si="0"/>
        <v>6.377076332464638E-3</v>
      </c>
      <c r="BP3">
        <f t="shared" si="0"/>
        <v>4.7828072493484785E-3</v>
      </c>
    </row>
    <row r="4" spans="1:68" ht="28" x14ac:dyDescent="0.3">
      <c r="A4" t="s">
        <v>43</v>
      </c>
      <c r="C4" s="8" t="s">
        <v>42</v>
      </c>
      <c r="D4">
        <v>5</v>
      </c>
      <c r="G4" s="15" t="s">
        <v>44</v>
      </c>
      <c r="H4" s="8">
        <v>10</v>
      </c>
      <c r="I4">
        <v>3</v>
      </c>
      <c r="J4" s="18">
        <f t="shared" ref="J4:M8" si="1">J$2</f>
        <v>0.25</v>
      </c>
      <c r="K4" s="19">
        <f t="shared" si="1"/>
        <v>0.75</v>
      </c>
      <c r="L4" s="19">
        <f t="shared" si="1"/>
        <v>0</v>
      </c>
      <c r="M4" s="38">
        <f t="shared" si="1"/>
        <v>0.25</v>
      </c>
      <c r="N4" s="12">
        <f t="shared" ref="N4:N8" si="2">$D4*($E4*$F4)*(1-$J4)*(1-$K4)*(1-$L4)</f>
        <v>0</v>
      </c>
      <c r="O4" s="7">
        <f>N4*(1-$M4)</f>
        <v>0</v>
      </c>
      <c r="P4" s="7">
        <f t="shared" ref="P4:Q8" si="3">O4*(1-$M4)</f>
        <v>0</v>
      </c>
      <c r="Q4" s="7">
        <f t="shared" si="3"/>
        <v>0</v>
      </c>
      <c r="R4" s="7">
        <f t="shared" ref="R4:W4" si="4">Q4*(1-$M4)</f>
        <v>0</v>
      </c>
      <c r="S4" s="7">
        <f t="shared" si="4"/>
        <v>0</v>
      </c>
      <c r="T4" s="7">
        <f t="shared" si="4"/>
        <v>0</v>
      </c>
      <c r="U4" s="7">
        <f t="shared" si="4"/>
        <v>0</v>
      </c>
      <c r="V4" s="7">
        <f t="shared" si="4"/>
        <v>0</v>
      </c>
      <c r="W4" s="7">
        <f t="shared" si="4"/>
        <v>0</v>
      </c>
      <c r="X4" s="17">
        <f>IF($C4="Primary",$D4*$H4*($I4/5)*(1-$J4)*(1-$K4)*(1-$L4),"")</f>
        <v>5.625</v>
      </c>
      <c r="Y4">
        <f>IFERROR(X4*(1-$M4),"")</f>
        <v>4.21875</v>
      </c>
      <c r="Z4">
        <f t="shared" ref="Z4:AA4" si="5">IFERROR(Y4*(1-$M4),"")</f>
        <v>3.1640625</v>
      </c>
      <c r="AA4">
        <f t="shared" si="5"/>
        <v>2.373046875</v>
      </c>
      <c r="AB4">
        <f t="shared" ref="AB4:AG4" si="6">IFERROR(AA4*(1-$M4),"")</f>
        <v>1.77978515625</v>
      </c>
      <c r="AC4">
        <f t="shared" si="6"/>
        <v>1.3348388671875</v>
      </c>
      <c r="AD4">
        <f t="shared" si="6"/>
        <v>1.001129150390625</v>
      </c>
      <c r="AE4">
        <f t="shared" si="6"/>
        <v>0.75084686279296875</v>
      </c>
      <c r="AF4">
        <f t="shared" si="6"/>
        <v>0.56313514709472656</v>
      </c>
      <c r="AG4">
        <f t="shared" si="6"/>
        <v>0.42235136032104492</v>
      </c>
      <c r="AH4" s="17" t="str">
        <f>IF($C4="Secondary",$D4*$H4*($I4/5)*(1-$J4)*(1-$K4)*(1-$L4),"")</f>
        <v/>
      </c>
      <c r="AI4" t="str">
        <f>IFERROR(AH4*(1-$M4),"")</f>
        <v/>
      </c>
      <c r="AJ4" t="str">
        <f t="shared" ref="AJ4:AK4" si="7">IFERROR(AI4*(1-$M4),"")</f>
        <v/>
      </c>
      <c r="AK4" t="str">
        <f t="shared" si="7"/>
        <v/>
      </c>
      <c r="AL4" t="str">
        <f t="shared" ref="AL4:AQ4" si="8">IFERROR(AK4*(1-$M4),"")</f>
        <v/>
      </c>
      <c r="AM4" t="str">
        <f t="shared" si="8"/>
        <v/>
      </c>
      <c r="AN4" t="str">
        <f t="shared" si="8"/>
        <v/>
      </c>
      <c r="AO4" t="str">
        <f t="shared" si="8"/>
        <v/>
      </c>
      <c r="AP4" t="str">
        <f t="shared" si="8"/>
        <v/>
      </c>
      <c r="AQ4" t="str">
        <f t="shared" si="8"/>
        <v/>
      </c>
      <c r="AR4" s="17" t="str">
        <f>IF($C4="Tiriti",$D4*$H4*($I4/5)*(1-$J4)*(1-$K4)*(1-$L4),"")</f>
        <v/>
      </c>
      <c r="AS4" t="str">
        <f>IFERROR(AR4*(1-$M4),"")</f>
        <v/>
      </c>
      <c r="AT4" t="str">
        <f t="shared" ref="AT4:AU4" si="9">IFERROR(AS4*(1-$M4),"")</f>
        <v/>
      </c>
      <c r="AU4" t="str">
        <f t="shared" si="9"/>
        <v/>
      </c>
      <c r="AV4" t="str">
        <f t="shared" ref="AV4:BA4" si="10">IFERROR(AU4*(1-$M4),"")</f>
        <v/>
      </c>
      <c r="AW4" t="str">
        <f t="shared" si="10"/>
        <v/>
      </c>
      <c r="AX4" t="str">
        <f t="shared" si="10"/>
        <v/>
      </c>
      <c r="AY4" t="str">
        <f t="shared" si="10"/>
        <v/>
      </c>
      <c r="AZ4" t="str">
        <f t="shared" si="10"/>
        <v/>
      </c>
      <c r="BA4" t="str">
        <f t="shared" si="10"/>
        <v/>
      </c>
      <c r="BC4" s="16" t="s">
        <v>45</v>
      </c>
      <c r="BD4">
        <f>COUNTIF(C:C,"Secondary")</f>
        <v>6</v>
      </c>
      <c r="BE4">
        <f t="shared" ref="BE4:BE5" si="11">BD4*10*5*$D$2</f>
        <v>1500</v>
      </c>
      <c r="BF4">
        <f>AQ19/BE4</f>
        <v>4.2465891838073727E-2</v>
      </c>
      <c r="BG4">
        <f t="shared" ref="BG4:BJ4" si="12">BF4*(1-$M$2)</f>
        <v>3.1849418878555295E-2</v>
      </c>
      <c r="BH4">
        <f t="shared" si="12"/>
        <v>2.388706415891647E-2</v>
      </c>
      <c r="BI4">
        <f t="shared" si="12"/>
        <v>1.7915298119187351E-2</v>
      </c>
      <c r="BJ4">
        <f t="shared" si="12"/>
        <v>1.3436473589390513E-2</v>
      </c>
      <c r="BK4">
        <f t="shared" si="0"/>
        <v>1.0077355192042885E-2</v>
      </c>
      <c r="BL4">
        <f t="shared" si="0"/>
        <v>7.5580163940321635E-3</v>
      </c>
      <c r="BM4">
        <f t="shared" si="0"/>
        <v>5.6685122955241231E-3</v>
      </c>
      <c r="BN4">
        <f t="shared" si="0"/>
        <v>4.2513842216430923E-3</v>
      </c>
      <c r="BO4">
        <f t="shared" si="0"/>
        <v>3.188538166232319E-3</v>
      </c>
      <c r="BP4">
        <f t="shared" si="0"/>
        <v>2.3914036246742393E-3</v>
      </c>
    </row>
    <row r="5" spans="1:68" ht="42" x14ac:dyDescent="0.3">
      <c r="A5" t="s">
        <v>46</v>
      </c>
      <c r="B5" s="8" t="s">
        <v>47</v>
      </c>
      <c r="C5" s="8" t="s">
        <v>45</v>
      </c>
      <c r="D5">
        <f>$D$2</f>
        <v>5</v>
      </c>
      <c r="E5" s="12">
        <v>7408</v>
      </c>
      <c r="F5">
        <v>1</v>
      </c>
      <c r="G5" s="15" t="s">
        <v>48</v>
      </c>
      <c r="H5" s="8">
        <v>5</v>
      </c>
      <c r="I5">
        <v>3</v>
      </c>
      <c r="J5" s="18">
        <f t="shared" si="1"/>
        <v>0.25</v>
      </c>
      <c r="K5" s="19">
        <f t="shared" si="1"/>
        <v>0.75</v>
      </c>
      <c r="L5" s="19">
        <f t="shared" si="1"/>
        <v>0</v>
      </c>
      <c r="M5" s="38">
        <f t="shared" si="1"/>
        <v>0.25</v>
      </c>
      <c r="N5" s="12">
        <f t="shared" si="2"/>
        <v>6945</v>
      </c>
      <c r="O5" s="7">
        <f>N5*(1-$M5)</f>
        <v>5208.75</v>
      </c>
      <c r="P5" s="7">
        <f t="shared" si="3"/>
        <v>3906.5625</v>
      </c>
      <c r="Q5" s="7">
        <f t="shared" si="3"/>
        <v>2929.921875</v>
      </c>
      <c r="R5" s="7">
        <f t="shared" ref="R5:W5" si="13">Q5*(1-$M5)</f>
        <v>2197.44140625</v>
      </c>
      <c r="S5" s="7">
        <f t="shared" si="13"/>
        <v>1648.0810546875</v>
      </c>
      <c r="T5" s="7">
        <f t="shared" si="13"/>
        <v>1236.060791015625</v>
      </c>
      <c r="U5" s="7">
        <f t="shared" si="13"/>
        <v>927.04559326171875</v>
      </c>
      <c r="V5" s="7">
        <f t="shared" si="13"/>
        <v>695.28419494628906</v>
      </c>
      <c r="W5" s="7">
        <f t="shared" si="13"/>
        <v>521.4631462097168</v>
      </c>
      <c r="X5" s="17" t="str">
        <f>IF($C5="Primary",$D5*$H5*($I5/5)*(1-$J5)*(1-$K5)*(1-$L5),"")</f>
        <v/>
      </c>
      <c r="Y5" t="str">
        <f t="shared" ref="Y5:AA8" si="14">IFERROR(X5*(1-$M5),"")</f>
        <v/>
      </c>
      <c r="Z5" t="str">
        <f t="shared" si="14"/>
        <v/>
      </c>
      <c r="AA5" t="str">
        <f t="shared" si="14"/>
        <v/>
      </c>
      <c r="AB5" t="str">
        <f t="shared" ref="AB5:AG5" si="15">IFERROR(AA5*(1-$M5),"")</f>
        <v/>
      </c>
      <c r="AC5" t="str">
        <f t="shared" si="15"/>
        <v/>
      </c>
      <c r="AD5" t="str">
        <f t="shared" si="15"/>
        <v/>
      </c>
      <c r="AE5" t="str">
        <f t="shared" si="15"/>
        <v/>
      </c>
      <c r="AF5" t="str">
        <f t="shared" si="15"/>
        <v/>
      </c>
      <c r="AG5" t="str">
        <f t="shared" si="15"/>
        <v/>
      </c>
      <c r="AH5" s="17">
        <f>IF($C5="Secondary",$D5*$H5*($I5/5)*(1-$J5)*(1-$K5)*(1-$L5),"")</f>
        <v>2.8125</v>
      </c>
      <c r="AI5">
        <f t="shared" ref="AI5:AK10" si="16">IFERROR(AH5*(1-$M5),"")</f>
        <v>2.109375</v>
      </c>
      <c r="AJ5">
        <f t="shared" si="16"/>
        <v>1.58203125</v>
      </c>
      <c r="AK5">
        <f t="shared" si="16"/>
        <v>1.1865234375</v>
      </c>
      <c r="AL5">
        <f t="shared" ref="AL5:AQ5" si="17">IFERROR(AK5*(1-$M5),"")</f>
        <v>0.889892578125</v>
      </c>
      <c r="AM5">
        <f t="shared" si="17"/>
        <v>0.66741943359375</v>
      </c>
      <c r="AN5">
        <f t="shared" si="17"/>
        <v>0.5005645751953125</v>
      </c>
      <c r="AO5">
        <f t="shared" si="17"/>
        <v>0.37542343139648438</v>
      </c>
      <c r="AP5">
        <f t="shared" si="17"/>
        <v>0.28156757354736328</v>
      </c>
      <c r="AQ5">
        <f t="shared" si="17"/>
        <v>0.21117568016052246</v>
      </c>
      <c r="AR5" s="17" t="str">
        <f t="shared" ref="AR5:AR8" si="18">IF($C5="Tiriti",$D5*$H5*($I5/5)*(1-$J5)*(1-$K5)*(1-$L5),"")</f>
        <v/>
      </c>
      <c r="AS5" t="str">
        <f t="shared" ref="AS5:AU8" si="19">IFERROR(AR5*(1-$M5),"")</f>
        <v/>
      </c>
      <c r="AT5" t="str">
        <f t="shared" si="19"/>
        <v/>
      </c>
      <c r="AU5" t="str">
        <f t="shared" si="19"/>
        <v/>
      </c>
      <c r="AV5" t="str">
        <f t="shared" ref="AV5:BA5" si="20">IFERROR(AU5*(1-$M5),"")</f>
        <v/>
      </c>
      <c r="AW5" t="str">
        <f t="shared" si="20"/>
        <v/>
      </c>
      <c r="AX5" t="str">
        <f t="shared" si="20"/>
        <v/>
      </c>
      <c r="AY5" t="str">
        <f t="shared" si="20"/>
        <v/>
      </c>
      <c r="AZ5" t="str">
        <f t="shared" si="20"/>
        <v/>
      </c>
      <c r="BA5" t="str">
        <f t="shared" si="20"/>
        <v/>
      </c>
      <c r="BC5" s="16" t="s">
        <v>49</v>
      </c>
      <c r="BD5">
        <f>COUNTIF(C:C,"Tiriti")</f>
        <v>3</v>
      </c>
      <c r="BE5">
        <f t="shared" si="11"/>
        <v>750</v>
      </c>
      <c r="BF5">
        <f>BA19/BE5</f>
        <v>6.1339621543884275E-2</v>
      </c>
      <c r="BG5">
        <f t="shared" ref="BG5:BJ5" si="21">BF5*(1-$M$2)</f>
        <v>4.6004716157913204E-2</v>
      </c>
      <c r="BH5">
        <f t="shared" si="21"/>
        <v>3.4503537118434902E-2</v>
      </c>
      <c r="BI5">
        <f t="shared" si="21"/>
        <v>2.5877652838826176E-2</v>
      </c>
      <c r="BJ5">
        <f t="shared" si="21"/>
        <v>1.9408239629119632E-2</v>
      </c>
      <c r="BK5">
        <f t="shared" si="0"/>
        <v>1.4556179721839724E-2</v>
      </c>
      <c r="BL5">
        <f t="shared" si="0"/>
        <v>1.0917134791379794E-2</v>
      </c>
      <c r="BM5">
        <f t="shared" si="0"/>
        <v>8.187851093534846E-3</v>
      </c>
      <c r="BN5">
        <f t="shared" si="0"/>
        <v>6.1408883201511345E-3</v>
      </c>
      <c r="BO5">
        <f t="shared" si="0"/>
        <v>4.6056662401133507E-3</v>
      </c>
      <c r="BP5">
        <f t="shared" si="0"/>
        <v>3.454249680085013E-3</v>
      </c>
    </row>
    <row r="6" spans="1:68" ht="42" x14ac:dyDescent="0.3">
      <c r="A6" t="s">
        <v>50</v>
      </c>
      <c r="B6" s="8" t="s">
        <v>51</v>
      </c>
      <c r="C6" s="8" t="s">
        <v>42</v>
      </c>
      <c r="D6">
        <f>$D$2</f>
        <v>5</v>
      </c>
      <c r="E6" s="12">
        <v>15878</v>
      </c>
      <c r="F6">
        <v>1</v>
      </c>
      <c r="G6" s="15" t="s">
        <v>52</v>
      </c>
      <c r="H6" s="8">
        <v>10</v>
      </c>
      <c r="I6">
        <v>3</v>
      </c>
      <c r="J6" s="18">
        <f t="shared" si="1"/>
        <v>0.25</v>
      </c>
      <c r="K6" s="19">
        <f t="shared" si="1"/>
        <v>0.75</v>
      </c>
      <c r="L6" s="19">
        <f t="shared" si="1"/>
        <v>0</v>
      </c>
      <c r="M6" s="38">
        <f t="shared" si="1"/>
        <v>0.25</v>
      </c>
      <c r="N6" s="12">
        <f t="shared" si="2"/>
        <v>14885.625</v>
      </c>
      <c r="O6" s="7">
        <f>N6*(1-$M6)</f>
        <v>11164.21875</v>
      </c>
      <c r="P6" s="7">
        <f t="shared" si="3"/>
        <v>8373.1640625</v>
      </c>
      <c r="Q6" s="7">
        <f t="shared" si="3"/>
        <v>6279.873046875</v>
      </c>
      <c r="R6" s="7">
        <f t="shared" ref="R6:W6" si="22">Q6*(1-$M6)</f>
        <v>4709.90478515625</v>
      </c>
      <c r="S6" s="7">
        <f t="shared" si="22"/>
        <v>3532.4285888671875</v>
      </c>
      <c r="T6" s="7">
        <f t="shared" si="22"/>
        <v>2649.3214416503906</v>
      </c>
      <c r="U6" s="7">
        <f t="shared" si="22"/>
        <v>1986.991081237793</v>
      </c>
      <c r="V6" s="7">
        <f t="shared" si="22"/>
        <v>1490.2433109283447</v>
      </c>
      <c r="W6" s="7">
        <f t="shared" si="22"/>
        <v>1117.6824831962585</v>
      </c>
      <c r="X6" s="17">
        <f>IF($C6="Primary",$D6*$H6*($I6/5)*(1-$J6)*(1-$K6)*(1-$L6),"")</f>
        <v>5.625</v>
      </c>
      <c r="Y6">
        <f t="shared" si="14"/>
        <v>4.21875</v>
      </c>
      <c r="Z6">
        <f t="shared" si="14"/>
        <v>3.1640625</v>
      </c>
      <c r="AA6">
        <f t="shared" si="14"/>
        <v>2.373046875</v>
      </c>
      <c r="AB6">
        <f t="shared" ref="AB6:AG6" si="23">IFERROR(AA6*(1-$M6),"")</f>
        <v>1.77978515625</v>
      </c>
      <c r="AC6">
        <f t="shared" si="23"/>
        <v>1.3348388671875</v>
      </c>
      <c r="AD6">
        <f t="shared" si="23"/>
        <v>1.001129150390625</v>
      </c>
      <c r="AE6">
        <f t="shared" si="23"/>
        <v>0.75084686279296875</v>
      </c>
      <c r="AF6">
        <f t="shared" si="23"/>
        <v>0.56313514709472656</v>
      </c>
      <c r="AG6">
        <f t="shared" si="23"/>
        <v>0.42235136032104492</v>
      </c>
      <c r="AH6" s="17" t="str">
        <f>IF($C6="Secondary",$D6*$H6*($I6/5)*(1-$J6)*(1-$K6)*(1-$L6),"")</f>
        <v/>
      </c>
      <c r="AI6" t="str">
        <f t="shared" si="16"/>
        <v/>
      </c>
      <c r="AJ6" t="str">
        <f t="shared" si="16"/>
        <v/>
      </c>
      <c r="AK6" t="str">
        <f t="shared" si="16"/>
        <v/>
      </c>
      <c r="AL6" t="str">
        <f t="shared" ref="AL6:AQ6" si="24">IFERROR(AK6*(1-$M6),"")</f>
        <v/>
      </c>
      <c r="AM6" t="str">
        <f t="shared" si="24"/>
        <v/>
      </c>
      <c r="AN6" t="str">
        <f t="shared" si="24"/>
        <v/>
      </c>
      <c r="AO6" t="str">
        <f t="shared" si="24"/>
        <v/>
      </c>
      <c r="AP6" t="str">
        <f t="shared" si="24"/>
        <v/>
      </c>
      <c r="AQ6" t="str">
        <f t="shared" si="24"/>
        <v/>
      </c>
      <c r="AR6" s="17" t="str">
        <f t="shared" si="18"/>
        <v/>
      </c>
      <c r="AS6" t="str">
        <f t="shared" si="19"/>
        <v/>
      </c>
      <c r="AT6" t="str">
        <f t="shared" si="19"/>
        <v/>
      </c>
      <c r="AU6" t="str">
        <f t="shared" si="19"/>
        <v/>
      </c>
      <c r="AV6" t="str">
        <f t="shared" ref="AV6:BA6" si="25">IFERROR(AU6*(1-$M6),"")</f>
        <v/>
      </c>
      <c r="AW6" t="str">
        <f t="shared" si="25"/>
        <v/>
      </c>
      <c r="AX6" t="str">
        <f t="shared" si="25"/>
        <v/>
      </c>
      <c r="AY6" t="str">
        <f t="shared" si="25"/>
        <v/>
      </c>
      <c r="AZ6" t="str">
        <f t="shared" si="25"/>
        <v/>
      </c>
      <c r="BA6" t="str">
        <f t="shared" si="25"/>
        <v/>
      </c>
      <c r="BC6" s="16" t="s">
        <v>53</v>
      </c>
      <c r="BF6">
        <f t="shared" ref="BF6:BK6" si="26">SUM(BF3:BF5)*10</f>
        <v>1.8873729705810547</v>
      </c>
      <c r="BG6">
        <f t="shared" si="26"/>
        <v>1.415529727935791</v>
      </c>
      <c r="BH6">
        <f t="shared" si="26"/>
        <v>1.061647295951843</v>
      </c>
      <c r="BI6">
        <f t="shared" si="26"/>
        <v>0.79623547196388222</v>
      </c>
      <c r="BJ6">
        <f t="shared" si="26"/>
        <v>0.59717660397291172</v>
      </c>
      <c r="BK6">
        <f t="shared" si="26"/>
        <v>0.44788245297968377</v>
      </c>
      <c r="BL6">
        <f t="shared" ref="BL6:BP6" si="27">SUM(BL3:BL5)*10</f>
        <v>0.3359118397347628</v>
      </c>
      <c r="BM6">
        <f t="shared" si="27"/>
        <v>0.25193387980107218</v>
      </c>
      <c r="BN6">
        <f t="shared" si="27"/>
        <v>0.18895040985080411</v>
      </c>
      <c r="BO6">
        <f t="shared" si="27"/>
        <v>0.14171280738810307</v>
      </c>
      <c r="BP6">
        <f t="shared" si="27"/>
        <v>0.10628460554107731</v>
      </c>
    </row>
    <row r="7" spans="1:68" ht="56" x14ac:dyDescent="0.3">
      <c r="A7" t="s">
        <v>54</v>
      </c>
      <c r="B7" s="8" t="s">
        <v>93</v>
      </c>
      <c r="C7" s="8" t="s">
        <v>45</v>
      </c>
      <c r="D7">
        <f>$D$2</f>
        <v>5</v>
      </c>
      <c r="E7" s="12">
        <v>3155.3688679154102</v>
      </c>
      <c r="F7">
        <v>1</v>
      </c>
      <c r="G7" s="15" t="s">
        <v>56</v>
      </c>
      <c r="H7" s="8">
        <v>5</v>
      </c>
      <c r="I7">
        <v>3</v>
      </c>
      <c r="J7" s="18">
        <f t="shared" si="1"/>
        <v>0.25</v>
      </c>
      <c r="K7" s="19">
        <f t="shared" si="1"/>
        <v>0.75</v>
      </c>
      <c r="L7" s="19">
        <f t="shared" si="1"/>
        <v>0</v>
      </c>
      <c r="M7" s="38">
        <f t="shared" si="1"/>
        <v>0.25</v>
      </c>
      <c r="N7" s="12">
        <f t="shared" si="2"/>
        <v>2958.1583136706972</v>
      </c>
      <c r="O7" s="7">
        <f>N7*(1-$M7)</f>
        <v>2218.6187352530228</v>
      </c>
      <c r="P7" s="7">
        <f t="shared" si="3"/>
        <v>1663.964051439767</v>
      </c>
      <c r="Q7" s="7">
        <f t="shared" si="3"/>
        <v>1247.9730385798252</v>
      </c>
      <c r="R7" s="7">
        <f t="shared" ref="R7:W7" si="28">Q7*(1-$M7)</f>
        <v>935.97977893486893</v>
      </c>
      <c r="S7" s="7">
        <f t="shared" si="28"/>
        <v>701.98483420115167</v>
      </c>
      <c r="T7" s="7">
        <f t="shared" si="28"/>
        <v>526.4886256508637</v>
      </c>
      <c r="U7" s="7">
        <f t="shared" si="28"/>
        <v>394.86646923814777</v>
      </c>
      <c r="V7" s="7">
        <f t="shared" si="28"/>
        <v>296.14985192861081</v>
      </c>
      <c r="W7" s="7">
        <f t="shared" si="28"/>
        <v>222.11238894645811</v>
      </c>
      <c r="X7" s="17" t="str">
        <f>IF($C7="Primary",$D7*$H7*($I7/5)*(1-$J7)*(1-$K7)*(1-$L7),"")</f>
        <v/>
      </c>
      <c r="Y7" t="str">
        <f t="shared" si="14"/>
        <v/>
      </c>
      <c r="Z7" t="str">
        <f t="shared" si="14"/>
        <v/>
      </c>
      <c r="AA7" t="str">
        <f t="shared" si="14"/>
        <v/>
      </c>
      <c r="AB7" t="str">
        <f t="shared" ref="AB7:AG7" si="29">IFERROR(AA7*(1-$M7),"")</f>
        <v/>
      </c>
      <c r="AC7" t="str">
        <f t="shared" si="29"/>
        <v/>
      </c>
      <c r="AD7" t="str">
        <f t="shared" si="29"/>
        <v/>
      </c>
      <c r="AE7" t="str">
        <f t="shared" si="29"/>
        <v/>
      </c>
      <c r="AF7" t="str">
        <f t="shared" si="29"/>
        <v/>
      </c>
      <c r="AG7" t="str">
        <f t="shared" si="29"/>
        <v/>
      </c>
      <c r="AH7" s="17">
        <f>IF($C7="Secondary",$D7*$H7*($I7/5)*(1-$J7)*(1-$K7)*(1-$L7),"")</f>
        <v>2.8125</v>
      </c>
      <c r="AI7">
        <f t="shared" si="16"/>
        <v>2.109375</v>
      </c>
      <c r="AJ7">
        <f t="shared" si="16"/>
        <v>1.58203125</v>
      </c>
      <c r="AK7">
        <f t="shared" si="16"/>
        <v>1.1865234375</v>
      </c>
      <c r="AL7">
        <f t="shared" ref="AL7:AQ7" si="30">IFERROR(AK7*(1-$M7),"")</f>
        <v>0.889892578125</v>
      </c>
      <c r="AM7">
        <f t="shared" si="30"/>
        <v>0.66741943359375</v>
      </c>
      <c r="AN7">
        <f t="shared" si="30"/>
        <v>0.5005645751953125</v>
      </c>
      <c r="AO7">
        <f t="shared" si="30"/>
        <v>0.37542343139648438</v>
      </c>
      <c r="AP7">
        <f t="shared" si="30"/>
        <v>0.28156757354736328</v>
      </c>
      <c r="AQ7">
        <f t="shared" si="30"/>
        <v>0.21117568016052246</v>
      </c>
      <c r="AR7" s="17" t="str">
        <f t="shared" si="18"/>
        <v/>
      </c>
      <c r="AS7" t="str">
        <f t="shared" si="19"/>
        <v/>
      </c>
      <c r="AT7" t="str">
        <f t="shared" si="19"/>
        <v/>
      </c>
      <c r="AU7" t="str">
        <f t="shared" si="19"/>
        <v/>
      </c>
      <c r="AV7" t="str">
        <f t="shared" ref="AV7:BA7" si="31">IFERROR(AU7*(1-$M7),"")</f>
        <v/>
      </c>
      <c r="AW7" t="str">
        <f t="shared" si="31"/>
        <v/>
      </c>
      <c r="AX7" t="str">
        <f t="shared" si="31"/>
        <v/>
      </c>
      <c r="AY7" t="str">
        <f t="shared" si="31"/>
        <v/>
      </c>
      <c r="AZ7" t="str">
        <f t="shared" si="31"/>
        <v/>
      </c>
      <c r="BA7" t="str">
        <f t="shared" si="31"/>
        <v/>
      </c>
      <c r="BC7" s="16" t="s">
        <v>57</v>
      </c>
      <c r="BF7">
        <f>BF6</f>
        <v>1.8873729705810547</v>
      </c>
      <c r="BG7">
        <f>BF7+BG6</f>
        <v>3.3029026985168457</v>
      </c>
      <c r="BH7">
        <f t="shared" ref="BH7:BP7" si="32">BG7+BH6</f>
        <v>4.364549994468689</v>
      </c>
      <c r="BI7">
        <f t="shared" si="32"/>
        <v>5.1607854664325714</v>
      </c>
      <c r="BJ7">
        <f t="shared" si="32"/>
        <v>5.7579620704054832</v>
      </c>
      <c r="BK7">
        <f t="shared" si="32"/>
        <v>6.2058445233851671</v>
      </c>
      <c r="BL7">
        <f t="shared" si="32"/>
        <v>6.54175636311993</v>
      </c>
      <c r="BM7">
        <f t="shared" si="32"/>
        <v>6.7936902429210022</v>
      </c>
      <c r="BN7">
        <f t="shared" si="32"/>
        <v>6.9826406527718063</v>
      </c>
      <c r="BO7">
        <f t="shared" si="32"/>
        <v>7.1243534601599094</v>
      </c>
      <c r="BP7">
        <f t="shared" si="32"/>
        <v>7.2306380657009868</v>
      </c>
    </row>
    <row r="8" spans="1:68" ht="56" x14ac:dyDescent="0.3">
      <c r="A8" t="s">
        <v>54</v>
      </c>
      <c r="B8" s="8" t="s">
        <v>58</v>
      </c>
      <c r="C8" s="8" t="s">
        <v>45</v>
      </c>
      <c r="D8">
        <f>$D$2</f>
        <v>5</v>
      </c>
      <c r="G8" s="15" t="s">
        <v>59</v>
      </c>
      <c r="H8" s="8">
        <v>5</v>
      </c>
      <c r="I8">
        <v>3</v>
      </c>
      <c r="J8" s="18">
        <f t="shared" si="1"/>
        <v>0.25</v>
      </c>
      <c r="K8" s="19">
        <f t="shared" si="1"/>
        <v>0.75</v>
      </c>
      <c r="L8" s="19">
        <f t="shared" si="1"/>
        <v>0</v>
      </c>
      <c r="M8" s="38">
        <f t="shared" si="1"/>
        <v>0.25</v>
      </c>
      <c r="N8" s="12">
        <f t="shared" si="2"/>
        <v>0</v>
      </c>
      <c r="O8" s="7">
        <f>N8*(1-$M8)</f>
        <v>0</v>
      </c>
      <c r="P8" s="7">
        <f t="shared" si="3"/>
        <v>0</v>
      </c>
      <c r="Q8" s="7">
        <f t="shared" si="3"/>
        <v>0</v>
      </c>
      <c r="R8" s="7">
        <f t="shared" ref="R8:W8" si="33">Q8*(1-$M8)</f>
        <v>0</v>
      </c>
      <c r="S8" s="7">
        <f t="shared" si="33"/>
        <v>0</v>
      </c>
      <c r="T8" s="7">
        <f t="shared" si="33"/>
        <v>0</v>
      </c>
      <c r="U8" s="7">
        <f t="shared" si="33"/>
        <v>0</v>
      </c>
      <c r="V8" s="7">
        <f t="shared" si="33"/>
        <v>0</v>
      </c>
      <c r="W8" s="7">
        <f t="shared" si="33"/>
        <v>0</v>
      </c>
      <c r="X8" s="17" t="str">
        <f>IF($C8="Primary",$D8*$H8*($I8/5)*(1-$J8)*(1-$K8)*(1-$L8),"")</f>
        <v/>
      </c>
      <c r="Y8" t="str">
        <f t="shared" si="14"/>
        <v/>
      </c>
      <c r="Z8" t="str">
        <f t="shared" si="14"/>
        <v/>
      </c>
      <c r="AA8" t="str">
        <f t="shared" si="14"/>
        <v/>
      </c>
      <c r="AB8" t="str">
        <f t="shared" ref="AB8:AG8" si="34">IFERROR(AA8*(1-$M8),"")</f>
        <v/>
      </c>
      <c r="AC8" t="str">
        <f t="shared" si="34"/>
        <v/>
      </c>
      <c r="AD8" t="str">
        <f t="shared" si="34"/>
        <v/>
      </c>
      <c r="AE8" t="str">
        <f t="shared" si="34"/>
        <v/>
      </c>
      <c r="AF8" t="str">
        <f t="shared" si="34"/>
        <v/>
      </c>
      <c r="AG8" t="str">
        <f t="shared" si="34"/>
        <v/>
      </c>
      <c r="AH8" s="17">
        <f>IF($C8="Secondary",$D8*$H8*($I8/5)*(1-$J8)*(1-$K8)*(1-$L8),"")</f>
        <v>2.8125</v>
      </c>
      <c r="AI8">
        <f t="shared" si="16"/>
        <v>2.109375</v>
      </c>
      <c r="AJ8">
        <f t="shared" si="16"/>
        <v>1.58203125</v>
      </c>
      <c r="AK8">
        <f t="shared" si="16"/>
        <v>1.1865234375</v>
      </c>
      <c r="AL8">
        <f t="shared" ref="AL8:AQ8" si="35">IFERROR(AK8*(1-$M8),"")</f>
        <v>0.889892578125</v>
      </c>
      <c r="AM8">
        <f t="shared" si="35"/>
        <v>0.66741943359375</v>
      </c>
      <c r="AN8">
        <f t="shared" si="35"/>
        <v>0.5005645751953125</v>
      </c>
      <c r="AO8">
        <f t="shared" si="35"/>
        <v>0.37542343139648438</v>
      </c>
      <c r="AP8">
        <f t="shared" si="35"/>
        <v>0.28156757354736328</v>
      </c>
      <c r="AQ8">
        <f t="shared" si="35"/>
        <v>0.21117568016052246</v>
      </c>
      <c r="AR8" s="17" t="str">
        <f t="shared" si="18"/>
        <v/>
      </c>
      <c r="AS8" t="str">
        <f t="shared" si="19"/>
        <v/>
      </c>
      <c r="AT8" t="str">
        <f t="shared" si="19"/>
        <v/>
      </c>
      <c r="AU8" t="str">
        <f t="shared" si="19"/>
        <v/>
      </c>
      <c r="AV8" t="str">
        <f t="shared" ref="AV8:BA8" si="36">IFERROR(AU8*(1-$M8),"")</f>
        <v/>
      </c>
      <c r="AW8" t="str">
        <f t="shared" si="36"/>
        <v/>
      </c>
      <c r="AX8" t="str">
        <f t="shared" si="36"/>
        <v/>
      </c>
      <c r="AY8" t="str">
        <f t="shared" si="36"/>
        <v/>
      </c>
      <c r="AZ8" t="str">
        <f t="shared" si="36"/>
        <v/>
      </c>
      <c r="BA8" t="str">
        <f t="shared" si="36"/>
        <v/>
      </c>
    </row>
    <row r="9" spans="1:68" ht="53.5" customHeight="1" x14ac:dyDescent="0.3">
      <c r="A9" s="1" t="s">
        <v>60</v>
      </c>
      <c r="AH9" s="17" t="str">
        <f>IF(C9="Secondary",D9*H9*(I9/5)*(1-J9)*(1-K9)*(1-L9),"")</f>
        <v/>
      </c>
      <c r="AI9" t="str">
        <f t="shared" si="16"/>
        <v/>
      </c>
      <c r="AJ9" t="str">
        <f t="shared" si="16"/>
        <v/>
      </c>
      <c r="AK9" t="str">
        <f t="shared" si="16"/>
        <v/>
      </c>
      <c r="AL9" t="str">
        <f t="shared" ref="AL9:AQ9" si="37">IFERROR(AK9*(1-$M9),"")</f>
        <v/>
      </c>
      <c r="AM9" t="str">
        <f t="shared" si="37"/>
        <v/>
      </c>
      <c r="AN9" t="str">
        <f t="shared" si="37"/>
        <v/>
      </c>
      <c r="AO9" t="str">
        <f t="shared" si="37"/>
        <v/>
      </c>
      <c r="AP9" t="str">
        <f t="shared" si="37"/>
        <v/>
      </c>
      <c r="AQ9" t="str">
        <f t="shared" si="37"/>
        <v/>
      </c>
    </row>
    <row r="10" spans="1:68" ht="56" x14ac:dyDescent="0.3">
      <c r="A10" t="s">
        <v>61</v>
      </c>
      <c r="B10" s="8" t="s">
        <v>62</v>
      </c>
      <c r="C10" s="8" t="s">
        <v>45</v>
      </c>
      <c r="D10">
        <f>$D$2</f>
        <v>5</v>
      </c>
      <c r="E10" s="12">
        <v>8718</v>
      </c>
      <c r="F10">
        <v>1</v>
      </c>
      <c r="G10" s="15" t="s">
        <v>94</v>
      </c>
      <c r="H10" s="8">
        <v>5</v>
      </c>
      <c r="I10">
        <v>3</v>
      </c>
      <c r="J10" s="18">
        <f t="shared" ref="J10:M13" si="38">J$2</f>
        <v>0.25</v>
      </c>
      <c r="K10" s="19">
        <f t="shared" si="38"/>
        <v>0.75</v>
      </c>
      <c r="L10" s="19">
        <f t="shared" si="38"/>
        <v>0</v>
      </c>
      <c r="M10" s="38">
        <f t="shared" si="38"/>
        <v>0.25</v>
      </c>
      <c r="N10" s="12">
        <f t="shared" ref="N10:N17" si="39">$D10*($E10*$F10)*(1-$J10)*(1-$K10)*(1-$L10)</f>
        <v>8173.125</v>
      </c>
      <c r="O10" s="7">
        <f>N10*(1-$M10)</f>
        <v>6129.84375</v>
      </c>
      <c r="P10" s="7">
        <f t="shared" ref="P10:Q10" si="40">O10*(1-$M10)</f>
        <v>4597.3828125</v>
      </c>
      <c r="Q10" s="7">
        <f t="shared" si="40"/>
        <v>3448.037109375</v>
      </c>
      <c r="R10" s="7">
        <f t="shared" ref="R10:W10" si="41">Q10*(1-$M10)</f>
        <v>2586.02783203125</v>
      </c>
      <c r="S10" s="7">
        <f t="shared" si="41"/>
        <v>1939.5208740234375</v>
      </c>
      <c r="T10" s="7">
        <f t="shared" si="41"/>
        <v>1454.6406555175781</v>
      </c>
      <c r="U10" s="7">
        <f t="shared" si="41"/>
        <v>1090.9804916381836</v>
      </c>
      <c r="V10" s="7">
        <f t="shared" si="41"/>
        <v>818.2353687286377</v>
      </c>
      <c r="W10" s="7">
        <f t="shared" si="41"/>
        <v>613.67652654647827</v>
      </c>
      <c r="X10" s="17" t="str">
        <f>IF($C10="Primary",$D10*$H10*($I10/5)*(1-$J10)*(1-$K10)*(1-$L10),"")</f>
        <v/>
      </c>
      <c r="Y10" t="str">
        <f t="shared" ref="Y10:AA10" si="42">IFERROR(X10*(1-$M10),"")</f>
        <v/>
      </c>
      <c r="Z10" t="str">
        <f t="shared" si="42"/>
        <v/>
      </c>
      <c r="AA10" t="str">
        <f t="shared" si="42"/>
        <v/>
      </c>
      <c r="AB10" t="str">
        <f t="shared" ref="AB10:AG10" si="43">IFERROR(AA10*(1-$M10),"")</f>
        <v/>
      </c>
      <c r="AC10" t="str">
        <f t="shared" si="43"/>
        <v/>
      </c>
      <c r="AD10" t="str">
        <f t="shared" si="43"/>
        <v/>
      </c>
      <c r="AE10" t="str">
        <f t="shared" si="43"/>
        <v/>
      </c>
      <c r="AF10" t="str">
        <f t="shared" si="43"/>
        <v/>
      </c>
      <c r="AG10" t="str">
        <f t="shared" si="43"/>
        <v/>
      </c>
      <c r="AH10" s="17">
        <f>IF($C10="Secondary",$D10*$H10*($I10/5)*(1-$J10)*(1-$K10)*(1-$L10),"")</f>
        <v>2.8125</v>
      </c>
      <c r="AI10">
        <f t="shared" si="16"/>
        <v>2.109375</v>
      </c>
      <c r="AJ10">
        <f t="shared" si="16"/>
        <v>1.58203125</v>
      </c>
      <c r="AK10">
        <f t="shared" si="16"/>
        <v>1.1865234375</v>
      </c>
      <c r="AL10">
        <f t="shared" ref="AL10:AQ10" si="44">IFERROR(AK10*(1-$M10),"")</f>
        <v>0.889892578125</v>
      </c>
      <c r="AM10">
        <f t="shared" si="44"/>
        <v>0.66741943359375</v>
      </c>
      <c r="AN10">
        <f t="shared" si="44"/>
        <v>0.5005645751953125</v>
      </c>
      <c r="AO10">
        <f t="shared" si="44"/>
        <v>0.37542343139648438</v>
      </c>
      <c r="AP10">
        <f t="shared" si="44"/>
        <v>0.28156757354736328</v>
      </c>
      <c r="AQ10">
        <f t="shared" si="44"/>
        <v>0.21117568016052246</v>
      </c>
      <c r="AR10" s="17" t="str">
        <f t="shared" ref="AR10:AR17" si="45">IF($C10="Tiriti",$D10*$H10*($I10/5)*(1-$J10)*(1-$K10)*(1-$L10),"")</f>
        <v/>
      </c>
      <c r="AS10" t="str">
        <f t="shared" ref="AS10:AU14" si="46">IFERROR(AR10*(1-$M10),"")</f>
        <v/>
      </c>
      <c r="AT10" t="str">
        <f t="shared" si="46"/>
        <v/>
      </c>
      <c r="AU10" t="str">
        <f t="shared" si="46"/>
        <v/>
      </c>
      <c r="AV10" t="str">
        <f t="shared" ref="AV10:BA10" si="47">IFERROR(AU10*(1-$M10),"")</f>
        <v/>
      </c>
      <c r="AW10" t="str">
        <f t="shared" si="47"/>
        <v/>
      </c>
      <c r="AX10" t="str">
        <f t="shared" si="47"/>
        <v/>
      </c>
      <c r="AY10" t="str">
        <f t="shared" si="47"/>
        <v/>
      </c>
      <c r="AZ10" t="str">
        <f t="shared" si="47"/>
        <v/>
      </c>
      <c r="BA10" t="str">
        <f t="shared" si="47"/>
        <v/>
      </c>
    </row>
    <row r="11" spans="1:68" ht="28" x14ac:dyDescent="0.3">
      <c r="A11" t="s">
        <v>64</v>
      </c>
      <c r="B11" s="35" t="s">
        <v>65</v>
      </c>
      <c r="C11" s="8" t="s">
        <v>45</v>
      </c>
      <c r="D11">
        <f>$D$2</f>
        <v>5</v>
      </c>
      <c r="E11" s="12">
        <v>312</v>
      </c>
      <c r="F11">
        <v>1</v>
      </c>
      <c r="G11" s="15" t="s">
        <v>66</v>
      </c>
      <c r="H11" s="8">
        <v>5</v>
      </c>
      <c r="I11">
        <v>3</v>
      </c>
      <c r="J11" s="18">
        <f t="shared" si="38"/>
        <v>0.25</v>
      </c>
      <c r="K11" s="19">
        <f t="shared" si="38"/>
        <v>0.75</v>
      </c>
      <c r="L11" s="19">
        <f t="shared" si="38"/>
        <v>0</v>
      </c>
      <c r="M11" s="38">
        <f t="shared" si="38"/>
        <v>0.25</v>
      </c>
      <c r="N11" s="12">
        <f t="shared" si="39"/>
        <v>292.5</v>
      </c>
      <c r="O11" s="7">
        <f t="shared" ref="O11:W11" si="48">N11*(1-$M11)</f>
        <v>219.375</v>
      </c>
      <c r="P11" s="7">
        <f t="shared" si="48"/>
        <v>164.53125</v>
      </c>
      <c r="Q11" s="7">
        <f t="shared" si="48"/>
        <v>123.3984375</v>
      </c>
      <c r="R11" s="7">
        <f t="shared" si="48"/>
        <v>92.548828125</v>
      </c>
      <c r="S11" s="7">
        <f t="shared" si="48"/>
        <v>69.41162109375</v>
      </c>
      <c r="T11" s="7">
        <f t="shared" si="48"/>
        <v>52.0587158203125</v>
      </c>
      <c r="U11" s="7">
        <f t="shared" si="48"/>
        <v>39.044036865234375</v>
      </c>
      <c r="V11" s="7">
        <f t="shared" si="48"/>
        <v>29.283027648925781</v>
      </c>
      <c r="W11" s="7">
        <f t="shared" si="48"/>
        <v>21.962270736694336</v>
      </c>
      <c r="X11" s="17" t="str">
        <f t="shared" ref="X11:X17" si="49">IF($C11="Primary",$D11*$H11*($I11/5)*(1-$J11)*(1-$K11)*(1-$L11),"")</f>
        <v/>
      </c>
      <c r="Y11" t="str">
        <f t="shared" ref="Y11:AG11" si="50">IFERROR(X11*(1-$M11),"")</f>
        <v/>
      </c>
      <c r="Z11" t="str">
        <f t="shared" si="50"/>
        <v/>
      </c>
      <c r="AA11" t="str">
        <f t="shared" si="50"/>
        <v/>
      </c>
      <c r="AB11" t="str">
        <f t="shared" si="50"/>
        <v/>
      </c>
      <c r="AC11" t="str">
        <f t="shared" si="50"/>
        <v/>
      </c>
      <c r="AD11" t="str">
        <f t="shared" si="50"/>
        <v/>
      </c>
      <c r="AE11" t="str">
        <f t="shared" si="50"/>
        <v/>
      </c>
      <c r="AF11" t="str">
        <f t="shared" si="50"/>
        <v/>
      </c>
      <c r="AG11" t="str">
        <f t="shared" si="50"/>
        <v/>
      </c>
      <c r="AH11" s="17">
        <f t="shared" ref="AH11:AH17" si="51">IF($C11="Secondary",$D11*$H11*($I11/5)*(1-$J11)*(1-$K11)*(1-$L11),"")</f>
        <v>2.8125</v>
      </c>
      <c r="AI11">
        <f t="shared" ref="AI11:AQ11" si="52">IFERROR(AH11*(1-$M11),"")</f>
        <v>2.109375</v>
      </c>
      <c r="AJ11">
        <f t="shared" si="52"/>
        <v>1.58203125</v>
      </c>
      <c r="AK11">
        <f t="shared" si="52"/>
        <v>1.1865234375</v>
      </c>
      <c r="AL11">
        <f t="shared" si="52"/>
        <v>0.889892578125</v>
      </c>
      <c r="AM11">
        <f t="shared" si="52"/>
        <v>0.66741943359375</v>
      </c>
      <c r="AN11">
        <f t="shared" si="52"/>
        <v>0.5005645751953125</v>
      </c>
      <c r="AO11">
        <f t="shared" si="52"/>
        <v>0.37542343139648438</v>
      </c>
      <c r="AP11">
        <f t="shared" si="52"/>
        <v>0.28156757354736328</v>
      </c>
      <c r="AQ11">
        <f t="shared" si="52"/>
        <v>0.21117568016052246</v>
      </c>
      <c r="AR11" s="17" t="str">
        <f t="shared" si="45"/>
        <v/>
      </c>
      <c r="AS11" t="str">
        <f t="shared" si="46"/>
        <v/>
      </c>
      <c r="AT11" t="str">
        <f t="shared" si="46"/>
        <v/>
      </c>
      <c r="AU11" t="str">
        <f t="shared" si="46"/>
        <v/>
      </c>
      <c r="AV11" t="str">
        <f t="shared" ref="AV11:BA11" si="53">IFERROR(AU11*(1-$M11),"")</f>
        <v/>
      </c>
      <c r="AW11" t="str">
        <f t="shared" si="53"/>
        <v/>
      </c>
      <c r="AX11" t="str">
        <f t="shared" si="53"/>
        <v/>
      </c>
      <c r="AY11" t="str">
        <f t="shared" si="53"/>
        <v/>
      </c>
      <c r="AZ11" t="str">
        <f t="shared" si="53"/>
        <v/>
      </c>
      <c r="BA11" t="str">
        <f t="shared" si="53"/>
        <v/>
      </c>
    </row>
    <row r="12" spans="1:68" s="1" customFormat="1" ht="42" x14ac:dyDescent="0.3">
      <c r="A12" s="1" t="s">
        <v>67</v>
      </c>
      <c r="B12" s="14" t="s">
        <v>68</v>
      </c>
      <c r="C12" s="14" t="s">
        <v>42</v>
      </c>
      <c r="D12" s="1">
        <v>5</v>
      </c>
      <c r="E12" s="11">
        <v>4822</v>
      </c>
      <c r="F12" s="1">
        <v>1</v>
      </c>
      <c r="G12" s="13" t="s">
        <v>69</v>
      </c>
      <c r="H12" s="14">
        <v>10</v>
      </c>
      <c r="I12" s="1">
        <v>3</v>
      </c>
      <c r="J12" s="63">
        <f t="shared" si="38"/>
        <v>0.25</v>
      </c>
      <c r="K12" s="64">
        <f t="shared" si="38"/>
        <v>0.75</v>
      </c>
      <c r="L12" s="64">
        <f t="shared" si="38"/>
        <v>0</v>
      </c>
      <c r="M12" s="65">
        <f t="shared" si="38"/>
        <v>0.25</v>
      </c>
      <c r="N12" s="11">
        <f t="shared" si="39"/>
        <v>4520.625</v>
      </c>
      <c r="O12" s="5">
        <f t="shared" ref="O12:W12" si="54">N12*(1-$M12)</f>
        <v>3390.46875</v>
      </c>
      <c r="P12" s="5">
        <f t="shared" si="54"/>
        <v>2542.8515625</v>
      </c>
      <c r="Q12" s="5">
        <f t="shared" si="54"/>
        <v>1907.138671875</v>
      </c>
      <c r="R12" s="5">
        <f t="shared" si="54"/>
        <v>1430.35400390625</v>
      </c>
      <c r="S12" s="5">
        <f t="shared" si="54"/>
        <v>1072.7655029296875</v>
      </c>
      <c r="T12" s="5">
        <f t="shared" si="54"/>
        <v>804.57412719726563</v>
      </c>
      <c r="U12" s="5">
        <f t="shared" si="54"/>
        <v>603.43059539794922</v>
      </c>
      <c r="V12" s="5">
        <f t="shared" si="54"/>
        <v>452.57294654846191</v>
      </c>
      <c r="W12" s="5">
        <f t="shared" si="54"/>
        <v>339.42970991134644</v>
      </c>
      <c r="X12" s="16">
        <f t="shared" si="49"/>
        <v>5.625</v>
      </c>
      <c r="Y12" s="1">
        <f t="shared" ref="Y12:AG12" si="55">IFERROR(X12*(1-$M12),"")</f>
        <v>4.21875</v>
      </c>
      <c r="Z12" s="1">
        <f t="shared" si="55"/>
        <v>3.1640625</v>
      </c>
      <c r="AA12" s="1">
        <f t="shared" si="55"/>
        <v>2.373046875</v>
      </c>
      <c r="AB12" s="1">
        <f t="shared" si="55"/>
        <v>1.77978515625</v>
      </c>
      <c r="AC12" s="1">
        <f t="shared" si="55"/>
        <v>1.3348388671875</v>
      </c>
      <c r="AD12" s="1">
        <f t="shared" si="55"/>
        <v>1.001129150390625</v>
      </c>
      <c r="AE12" s="1">
        <f t="shared" si="55"/>
        <v>0.75084686279296875</v>
      </c>
      <c r="AF12" s="1">
        <f t="shared" si="55"/>
        <v>0.56313514709472656</v>
      </c>
      <c r="AG12" s="1">
        <f t="shared" si="55"/>
        <v>0.42235136032104492</v>
      </c>
      <c r="AH12" s="16" t="str">
        <f t="shared" si="51"/>
        <v/>
      </c>
      <c r="AI12" s="1" t="str">
        <f t="shared" ref="AI12:AQ12" si="56">IFERROR(AH12*(1-$M12),"")</f>
        <v/>
      </c>
      <c r="AJ12" s="1" t="str">
        <f t="shared" si="56"/>
        <v/>
      </c>
      <c r="AK12" s="1" t="str">
        <f t="shared" si="56"/>
        <v/>
      </c>
      <c r="AL12" s="1" t="str">
        <f t="shared" si="56"/>
        <v/>
      </c>
      <c r="AM12" s="1" t="str">
        <f t="shared" si="56"/>
        <v/>
      </c>
      <c r="AN12" s="1" t="str">
        <f t="shared" si="56"/>
        <v/>
      </c>
      <c r="AO12" s="1" t="str">
        <f t="shared" si="56"/>
        <v/>
      </c>
      <c r="AP12" s="1" t="str">
        <f t="shared" si="56"/>
        <v/>
      </c>
      <c r="AQ12" s="1" t="str">
        <f t="shared" si="56"/>
        <v/>
      </c>
      <c r="AR12" s="16" t="str">
        <f t="shared" si="45"/>
        <v/>
      </c>
      <c r="AS12" s="1" t="str">
        <f t="shared" si="46"/>
        <v/>
      </c>
      <c r="AT12" s="1" t="str">
        <f t="shared" si="46"/>
        <v/>
      </c>
      <c r="AU12" s="1" t="str">
        <f t="shared" si="46"/>
        <v/>
      </c>
      <c r="AV12" s="1" t="str">
        <f t="shared" ref="AV12:BA12" si="57">IFERROR(AU12*(1-$M12),"")</f>
        <v/>
      </c>
      <c r="AW12" s="1" t="str">
        <f t="shared" si="57"/>
        <v/>
      </c>
      <c r="AX12" s="1" t="str">
        <f t="shared" si="57"/>
        <v/>
      </c>
      <c r="AY12" s="1" t="str">
        <f t="shared" si="57"/>
        <v/>
      </c>
      <c r="AZ12" s="1" t="str">
        <f t="shared" si="57"/>
        <v/>
      </c>
      <c r="BA12" s="1" t="str">
        <f t="shared" si="57"/>
        <v/>
      </c>
      <c r="BC12" s="16"/>
    </row>
    <row r="13" spans="1:68" ht="42" x14ac:dyDescent="0.3">
      <c r="B13" s="8" t="s">
        <v>70</v>
      </c>
      <c r="C13" s="8" t="s">
        <v>45</v>
      </c>
      <c r="D13">
        <f>$D$2</f>
        <v>5</v>
      </c>
      <c r="E13" s="12">
        <v>2906</v>
      </c>
      <c r="F13">
        <v>1</v>
      </c>
      <c r="G13" s="15" t="s">
        <v>71</v>
      </c>
      <c r="H13" s="8">
        <v>5</v>
      </c>
      <c r="I13">
        <v>3</v>
      </c>
      <c r="J13" s="18">
        <f t="shared" si="38"/>
        <v>0.25</v>
      </c>
      <c r="K13" s="19">
        <f t="shared" si="38"/>
        <v>0.75</v>
      </c>
      <c r="L13" s="19">
        <f t="shared" si="38"/>
        <v>0</v>
      </c>
      <c r="M13" s="38">
        <f t="shared" si="38"/>
        <v>0.25</v>
      </c>
      <c r="N13" s="12">
        <f t="shared" si="39"/>
        <v>2724.375</v>
      </c>
      <c r="O13" s="7">
        <f t="shared" ref="O13:W13" si="58">N13*(1-$M13)</f>
        <v>2043.28125</v>
      </c>
      <c r="P13" s="7">
        <f t="shared" si="58"/>
        <v>1532.4609375</v>
      </c>
      <c r="Q13" s="7">
        <f t="shared" si="58"/>
        <v>1149.345703125</v>
      </c>
      <c r="R13" s="7">
        <f t="shared" si="58"/>
        <v>862.00927734375</v>
      </c>
      <c r="S13" s="7">
        <f t="shared" si="58"/>
        <v>646.5069580078125</v>
      </c>
      <c r="T13" s="7">
        <f t="shared" si="58"/>
        <v>484.88021850585938</v>
      </c>
      <c r="U13" s="7">
        <f t="shared" si="58"/>
        <v>363.66016387939453</v>
      </c>
      <c r="V13" s="7">
        <f t="shared" si="58"/>
        <v>272.7451229095459</v>
      </c>
      <c r="W13" s="7">
        <f t="shared" si="58"/>
        <v>204.55884218215942</v>
      </c>
      <c r="X13" s="17" t="str">
        <f t="shared" si="49"/>
        <v/>
      </c>
      <c r="Y13" t="str">
        <f t="shared" ref="Y13:AG13" si="59">IFERROR(X13*(1-$M13),"")</f>
        <v/>
      </c>
      <c r="Z13" t="str">
        <f t="shared" si="59"/>
        <v/>
      </c>
      <c r="AA13" t="str">
        <f t="shared" si="59"/>
        <v/>
      </c>
      <c r="AB13" t="str">
        <f t="shared" si="59"/>
        <v/>
      </c>
      <c r="AC13" t="str">
        <f t="shared" si="59"/>
        <v/>
      </c>
      <c r="AD13" t="str">
        <f t="shared" si="59"/>
        <v/>
      </c>
      <c r="AE13" t="str">
        <f t="shared" si="59"/>
        <v/>
      </c>
      <c r="AF13" t="str">
        <f t="shared" si="59"/>
        <v/>
      </c>
      <c r="AG13" t="str">
        <f t="shared" si="59"/>
        <v/>
      </c>
      <c r="AH13" s="17">
        <f t="shared" si="51"/>
        <v>2.8125</v>
      </c>
      <c r="AI13">
        <f t="shared" ref="AI13:AQ13" si="60">IFERROR(AH13*(1-$M13),"")</f>
        <v>2.109375</v>
      </c>
      <c r="AJ13">
        <f t="shared" si="60"/>
        <v>1.58203125</v>
      </c>
      <c r="AK13">
        <f t="shared" si="60"/>
        <v>1.1865234375</v>
      </c>
      <c r="AL13">
        <f t="shared" si="60"/>
        <v>0.889892578125</v>
      </c>
      <c r="AM13">
        <f t="shared" si="60"/>
        <v>0.66741943359375</v>
      </c>
      <c r="AN13">
        <f t="shared" si="60"/>
        <v>0.5005645751953125</v>
      </c>
      <c r="AO13">
        <f t="shared" si="60"/>
        <v>0.37542343139648438</v>
      </c>
      <c r="AP13">
        <f t="shared" si="60"/>
        <v>0.28156757354736328</v>
      </c>
      <c r="AQ13">
        <f t="shared" si="60"/>
        <v>0.21117568016052246</v>
      </c>
      <c r="AR13" s="17" t="str">
        <f t="shared" si="45"/>
        <v/>
      </c>
      <c r="AS13" t="str">
        <f t="shared" si="46"/>
        <v/>
      </c>
      <c r="AT13" t="str">
        <f t="shared" si="46"/>
        <v/>
      </c>
      <c r="AU13" t="str">
        <f t="shared" si="46"/>
        <v/>
      </c>
      <c r="AV13" t="str">
        <f t="shared" ref="AV13:BA13" si="61">IFERROR(AU13*(1-$M13),"")</f>
        <v/>
      </c>
      <c r="AW13" t="str">
        <f t="shared" si="61"/>
        <v/>
      </c>
      <c r="AX13" t="str">
        <f t="shared" si="61"/>
        <v/>
      </c>
      <c r="AY13" t="str">
        <f t="shared" si="61"/>
        <v/>
      </c>
      <c r="AZ13" t="str">
        <f t="shared" si="61"/>
        <v/>
      </c>
      <c r="BA13" t="str">
        <f t="shared" si="61"/>
        <v/>
      </c>
    </row>
    <row r="14" spans="1:68" x14ac:dyDescent="0.3">
      <c r="A14" s="1" t="s">
        <v>72</v>
      </c>
      <c r="J14" s="18"/>
      <c r="K14" s="19"/>
      <c r="L14" s="19"/>
      <c r="N14" s="12">
        <f t="shared" si="39"/>
        <v>0</v>
      </c>
      <c r="O14" s="7">
        <f t="shared" ref="O14:W14" si="62">N14*(1-$M14)</f>
        <v>0</v>
      </c>
      <c r="P14" s="7">
        <f t="shared" si="62"/>
        <v>0</v>
      </c>
      <c r="Q14" s="7">
        <f t="shared" si="62"/>
        <v>0</v>
      </c>
      <c r="R14" s="7">
        <f t="shared" si="62"/>
        <v>0</v>
      </c>
      <c r="S14" s="7">
        <f t="shared" si="62"/>
        <v>0</v>
      </c>
      <c r="T14" s="7">
        <f t="shared" si="62"/>
        <v>0</v>
      </c>
      <c r="U14" s="7">
        <f t="shared" si="62"/>
        <v>0</v>
      </c>
      <c r="V14" s="7">
        <f t="shared" si="62"/>
        <v>0</v>
      </c>
      <c r="W14" s="7">
        <f t="shared" si="62"/>
        <v>0</v>
      </c>
      <c r="X14" s="17" t="str">
        <f t="shared" si="49"/>
        <v/>
      </c>
      <c r="Y14" t="str">
        <f t="shared" ref="Y14:AG14" si="63">IFERROR(X14*(1-$M14),"")</f>
        <v/>
      </c>
      <c r="Z14" t="str">
        <f t="shared" si="63"/>
        <v/>
      </c>
      <c r="AA14" t="str">
        <f t="shared" si="63"/>
        <v/>
      </c>
      <c r="AB14" t="str">
        <f t="shared" si="63"/>
        <v/>
      </c>
      <c r="AC14" t="str">
        <f t="shared" si="63"/>
        <v/>
      </c>
      <c r="AD14" t="str">
        <f t="shared" si="63"/>
        <v/>
      </c>
      <c r="AE14" t="str">
        <f t="shared" si="63"/>
        <v/>
      </c>
      <c r="AF14" t="str">
        <f t="shared" si="63"/>
        <v/>
      </c>
      <c r="AG14" t="str">
        <f t="shared" si="63"/>
        <v/>
      </c>
      <c r="AH14" s="17" t="str">
        <f t="shared" si="51"/>
        <v/>
      </c>
      <c r="AI14" t="str">
        <f t="shared" ref="AI14:AQ14" si="64">IFERROR(AH14*(1-$M14),"")</f>
        <v/>
      </c>
      <c r="AJ14" t="str">
        <f t="shared" si="64"/>
        <v/>
      </c>
      <c r="AK14" t="str">
        <f t="shared" si="64"/>
        <v/>
      </c>
      <c r="AL14" t="str">
        <f t="shared" si="64"/>
        <v/>
      </c>
      <c r="AM14" t="str">
        <f t="shared" si="64"/>
        <v/>
      </c>
      <c r="AN14" t="str">
        <f t="shared" si="64"/>
        <v/>
      </c>
      <c r="AO14" t="str">
        <f t="shared" si="64"/>
        <v/>
      </c>
      <c r="AP14" t="str">
        <f t="shared" si="64"/>
        <v/>
      </c>
      <c r="AQ14" t="str">
        <f t="shared" si="64"/>
        <v/>
      </c>
      <c r="AR14" s="17" t="str">
        <f t="shared" si="45"/>
        <v/>
      </c>
      <c r="AS14" t="str">
        <f t="shared" si="46"/>
        <v/>
      </c>
      <c r="AT14" t="str">
        <f t="shared" si="46"/>
        <v/>
      </c>
      <c r="AU14" t="str">
        <f t="shared" si="46"/>
        <v/>
      </c>
      <c r="AV14" t="str">
        <f t="shared" ref="AV14:BA14" si="65">IFERROR(AU14*(1-$M14),"")</f>
        <v/>
      </c>
      <c r="AW14" t="str">
        <f t="shared" si="65"/>
        <v/>
      </c>
      <c r="AX14" t="str">
        <f t="shared" si="65"/>
        <v/>
      </c>
      <c r="AY14" t="str">
        <f t="shared" si="65"/>
        <v/>
      </c>
      <c r="AZ14" t="str">
        <f t="shared" si="65"/>
        <v/>
      </c>
      <c r="BA14" t="str">
        <f t="shared" si="65"/>
        <v/>
      </c>
    </row>
    <row r="15" spans="1:68" ht="28" x14ac:dyDescent="0.3">
      <c r="B15" s="8" t="s">
        <v>73</v>
      </c>
      <c r="C15" s="8" t="s">
        <v>49</v>
      </c>
      <c r="D15">
        <f>$D$2</f>
        <v>5</v>
      </c>
      <c r="G15" s="15" t="s">
        <v>74</v>
      </c>
      <c r="H15" s="8">
        <v>5</v>
      </c>
      <c r="I15">
        <v>5</v>
      </c>
      <c r="J15" s="18">
        <f t="shared" ref="J15:M16" si="66">J$2</f>
        <v>0.25</v>
      </c>
      <c r="K15" s="19">
        <f t="shared" si="66"/>
        <v>0.75</v>
      </c>
      <c r="L15" s="19">
        <f t="shared" si="66"/>
        <v>0</v>
      </c>
      <c r="M15" s="38">
        <f t="shared" si="66"/>
        <v>0.25</v>
      </c>
      <c r="N15" s="12">
        <f t="shared" si="39"/>
        <v>0</v>
      </c>
      <c r="O15" s="7">
        <f t="shared" ref="O15:W15" si="67">N15*(1-$M15)</f>
        <v>0</v>
      </c>
      <c r="P15" s="7">
        <f t="shared" si="67"/>
        <v>0</v>
      </c>
      <c r="Q15" s="7">
        <f t="shared" si="67"/>
        <v>0</v>
      </c>
      <c r="R15" s="7">
        <f t="shared" si="67"/>
        <v>0</v>
      </c>
      <c r="S15" s="7">
        <f t="shared" si="67"/>
        <v>0</v>
      </c>
      <c r="T15" s="7">
        <f t="shared" si="67"/>
        <v>0</v>
      </c>
      <c r="U15" s="7">
        <f t="shared" si="67"/>
        <v>0</v>
      </c>
      <c r="V15" s="7">
        <f t="shared" si="67"/>
        <v>0</v>
      </c>
      <c r="W15" s="7">
        <f t="shared" si="67"/>
        <v>0</v>
      </c>
      <c r="X15" s="17" t="str">
        <f t="shared" si="49"/>
        <v/>
      </c>
      <c r="Y15" t="str">
        <f t="shared" ref="Y15:AG15" si="68">IFERROR(X15*(1-$M15),"")</f>
        <v/>
      </c>
      <c r="Z15" t="str">
        <f t="shared" si="68"/>
        <v/>
      </c>
      <c r="AA15" t="str">
        <f t="shared" si="68"/>
        <v/>
      </c>
      <c r="AB15" t="str">
        <f t="shared" si="68"/>
        <v/>
      </c>
      <c r="AC15" t="str">
        <f t="shared" si="68"/>
        <v/>
      </c>
      <c r="AD15" t="str">
        <f t="shared" si="68"/>
        <v/>
      </c>
      <c r="AE15" t="str">
        <f t="shared" si="68"/>
        <v/>
      </c>
      <c r="AF15" t="str">
        <f t="shared" si="68"/>
        <v/>
      </c>
      <c r="AG15" t="str">
        <f t="shared" si="68"/>
        <v/>
      </c>
      <c r="AH15" s="17" t="str">
        <f t="shared" si="51"/>
        <v/>
      </c>
      <c r="AI15" t="str">
        <f t="shared" ref="AI15:AQ15" si="69">IFERROR(AH15*(1-$M15),"")</f>
        <v/>
      </c>
      <c r="AJ15" t="str">
        <f t="shared" si="69"/>
        <v/>
      </c>
      <c r="AK15" t="str">
        <f t="shared" si="69"/>
        <v/>
      </c>
      <c r="AL15" t="str">
        <f t="shared" si="69"/>
        <v/>
      </c>
      <c r="AM15" t="str">
        <f t="shared" si="69"/>
        <v/>
      </c>
      <c r="AN15" t="str">
        <f t="shared" si="69"/>
        <v/>
      </c>
      <c r="AO15" t="str">
        <f t="shared" si="69"/>
        <v/>
      </c>
      <c r="AP15" t="str">
        <f t="shared" si="69"/>
        <v/>
      </c>
      <c r="AQ15" t="str">
        <f t="shared" si="69"/>
        <v/>
      </c>
      <c r="AR15" s="17">
        <f t="shared" si="45"/>
        <v>4.6875</v>
      </c>
      <c r="AS15">
        <f t="shared" ref="AS15:BA15" si="70">IFERROR(AR15*(1-$M15),"")</f>
        <v>3.515625</v>
      </c>
      <c r="AT15">
        <f t="shared" si="70"/>
        <v>2.63671875</v>
      </c>
      <c r="AU15">
        <f t="shared" si="70"/>
        <v>1.9775390625</v>
      </c>
      <c r="AV15">
        <f t="shared" si="70"/>
        <v>1.483154296875</v>
      </c>
      <c r="AW15">
        <f t="shared" si="70"/>
        <v>1.11236572265625</v>
      </c>
      <c r="AX15">
        <f t="shared" si="70"/>
        <v>0.8342742919921875</v>
      </c>
      <c r="AY15">
        <f t="shared" si="70"/>
        <v>0.62570571899414063</v>
      </c>
      <c r="AZ15">
        <f t="shared" si="70"/>
        <v>0.46927928924560547</v>
      </c>
      <c r="BA15">
        <f t="shared" si="70"/>
        <v>0.3519594669342041</v>
      </c>
      <c r="BC15"/>
    </row>
    <row r="16" spans="1:68" ht="42" x14ac:dyDescent="0.3">
      <c r="B16" s="8" t="s">
        <v>75</v>
      </c>
      <c r="C16" s="8" t="s">
        <v>49</v>
      </c>
      <c r="D16">
        <f>$D$2</f>
        <v>5</v>
      </c>
      <c r="G16" s="15" t="s">
        <v>76</v>
      </c>
      <c r="H16" s="8">
        <v>5</v>
      </c>
      <c r="I16">
        <v>5</v>
      </c>
      <c r="J16" s="18">
        <f t="shared" si="66"/>
        <v>0.25</v>
      </c>
      <c r="K16" s="19">
        <f t="shared" si="66"/>
        <v>0.75</v>
      </c>
      <c r="L16" s="19">
        <f t="shared" si="66"/>
        <v>0</v>
      </c>
      <c r="M16" s="38">
        <f t="shared" si="66"/>
        <v>0.25</v>
      </c>
      <c r="N16" s="12">
        <f t="shared" si="39"/>
        <v>0</v>
      </c>
      <c r="O16" s="7">
        <f t="shared" ref="O16:W16" si="71">N16*(1-$M16)</f>
        <v>0</v>
      </c>
      <c r="P16" s="7">
        <f t="shared" si="71"/>
        <v>0</v>
      </c>
      <c r="Q16" s="7">
        <f t="shared" si="71"/>
        <v>0</v>
      </c>
      <c r="R16" s="7">
        <f t="shared" si="71"/>
        <v>0</v>
      </c>
      <c r="S16" s="7">
        <f t="shared" si="71"/>
        <v>0</v>
      </c>
      <c r="T16" s="7">
        <f t="shared" si="71"/>
        <v>0</v>
      </c>
      <c r="U16" s="7">
        <f t="shared" si="71"/>
        <v>0</v>
      </c>
      <c r="V16" s="7">
        <f t="shared" si="71"/>
        <v>0</v>
      </c>
      <c r="W16" s="7">
        <f t="shared" si="71"/>
        <v>0</v>
      </c>
      <c r="X16" s="17" t="str">
        <f t="shared" si="49"/>
        <v/>
      </c>
      <c r="Y16" t="str">
        <f t="shared" ref="Y16:AG16" si="72">IFERROR(X16*(1-$M16),"")</f>
        <v/>
      </c>
      <c r="Z16" t="str">
        <f t="shared" si="72"/>
        <v/>
      </c>
      <c r="AA16" t="str">
        <f t="shared" si="72"/>
        <v/>
      </c>
      <c r="AB16" t="str">
        <f t="shared" si="72"/>
        <v/>
      </c>
      <c r="AC16" t="str">
        <f t="shared" si="72"/>
        <v/>
      </c>
      <c r="AD16" t="str">
        <f t="shared" si="72"/>
        <v/>
      </c>
      <c r="AE16" t="str">
        <f t="shared" si="72"/>
        <v/>
      </c>
      <c r="AF16" t="str">
        <f t="shared" si="72"/>
        <v/>
      </c>
      <c r="AG16" t="str">
        <f t="shared" si="72"/>
        <v/>
      </c>
      <c r="AH16" s="17" t="str">
        <f t="shared" si="51"/>
        <v/>
      </c>
      <c r="AI16" t="str">
        <f t="shared" ref="AI16:AQ16" si="73">IFERROR(AH16*(1-$M16),"")</f>
        <v/>
      </c>
      <c r="AJ16" t="str">
        <f t="shared" si="73"/>
        <v/>
      </c>
      <c r="AK16" t="str">
        <f t="shared" si="73"/>
        <v/>
      </c>
      <c r="AL16" t="str">
        <f t="shared" si="73"/>
        <v/>
      </c>
      <c r="AM16" t="str">
        <f t="shared" si="73"/>
        <v/>
      </c>
      <c r="AN16" t="str">
        <f t="shared" si="73"/>
        <v/>
      </c>
      <c r="AO16" t="str">
        <f t="shared" si="73"/>
        <v/>
      </c>
      <c r="AP16" t="str">
        <f t="shared" si="73"/>
        <v/>
      </c>
      <c r="AQ16" t="str">
        <f t="shared" si="73"/>
        <v/>
      </c>
      <c r="AR16" s="17">
        <f t="shared" si="45"/>
        <v>4.6875</v>
      </c>
      <c r="AS16">
        <f t="shared" ref="AS16:BA16" si="74">IFERROR(AR16*(1-$M16),"")</f>
        <v>3.515625</v>
      </c>
      <c r="AT16">
        <f t="shared" si="74"/>
        <v>2.63671875</v>
      </c>
      <c r="AU16">
        <f t="shared" si="74"/>
        <v>1.9775390625</v>
      </c>
      <c r="AV16">
        <f t="shared" si="74"/>
        <v>1.483154296875</v>
      </c>
      <c r="AW16">
        <f t="shared" si="74"/>
        <v>1.11236572265625</v>
      </c>
      <c r="AX16">
        <f t="shared" si="74"/>
        <v>0.8342742919921875</v>
      </c>
      <c r="AY16">
        <f t="shared" si="74"/>
        <v>0.62570571899414063</v>
      </c>
      <c r="AZ16">
        <f t="shared" si="74"/>
        <v>0.46927928924560547</v>
      </c>
      <c r="BA16">
        <f t="shared" si="74"/>
        <v>0.3519594669342041</v>
      </c>
      <c r="BC16"/>
    </row>
    <row r="17" spans="1:55" ht="70.5" thickBot="1" x14ac:dyDescent="0.35">
      <c r="A17" s="2" t="s">
        <v>72</v>
      </c>
      <c r="B17" s="10" t="s">
        <v>77</v>
      </c>
      <c r="C17" s="10" t="s">
        <v>49</v>
      </c>
      <c r="D17" s="2">
        <f>$D$2</f>
        <v>5</v>
      </c>
      <c r="E17" s="40"/>
      <c r="F17" s="2"/>
      <c r="G17" s="41" t="s">
        <v>78</v>
      </c>
      <c r="H17" s="10">
        <v>5</v>
      </c>
      <c r="I17" s="2">
        <v>3</v>
      </c>
      <c r="J17" s="42">
        <f>J$2</f>
        <v>0.25</v>
      </c>
      <c r="K17" s="43">
        <f>K$2</f>
        <v>0.75</v>
      </c>
      <c r="L17" s="43">
        <f>L$2</f>
        <v>0</v>
      </c>
      <c r="M17" s="44">
        <f>M$2</f>
        <v>0.25</v>
      </c>
      <c r="N17" s="12">
        <f t="shared" si="39"/>
        <v>0</v>
      </c>
      <c r="O17" s="7">
        <f t="shared" ref="O17:W17" si="75">N17*(1-$M17)</f>
        <v>0</v>
      </c>
      <c r="P17" s="7">
        <f t="shared" si="75"/>
        <v>0</v>
      </c>
      <c r="Q17" s="7">
        <f t="shared" si="75"/>
        <v>0</v>
      </c>
      <c r="R17" s="7">
        <f t="shared" si="75"/>
        <v>0</v>
      </c>
      <c r="S17" s="7">
        <f t="shared" si="75"/>
        <v>0</v>
      </c>
      <c r="T17" s="7">
        <f t="shared" si="75"/>
        <v>0</v>
      </c>
      <c r="U17" s="7">
        <f t="shared" si="75"/>
        <v>0</v>
      </c>
      <c r="V17" s="7">
        <f t="shared" si="75"/>
        <v>0</v>
      </c>
      <c r="W17" s="7">
        <f t="shared" si="75"/>
        <v>0</v>
      </c>
      <c r="X17" s="17" t="str">
        <f t="shared" si="49"/>
        <v/>
      </c>
      <c r="Y17" t="str">
        <f t="shared" ref="Y17:AG17" si="76">IFERROR(X17*(1-$M17),"")</f>
        <v/>
      </c>
      <c r="Z17" t="str">
        <f t="shared" si="76"/>
        <v/>
      </c>
      <c r="AA17" t="str">
        <f t="shared" si="76"/>
        <v/>
      </c>
      <c r="AB17" t="str">
        <f t="shared" si="76"/>
        <v/>
      </c>
      <c r="AC17" t="str">
        <f t="shared" si="76"/>
        <v/>
      </c>
      <c r="AD17" t="str">
        <f t="shared" si="76"/>
        <v/>
      </c>
      <c r="AE17" t="str">
        <f t="shared" si="76"/>
        <v/>
      </c>
      <c r="AF17" t="str">
        <f t="shared" si="76"/>
        <v/>
      </c>
      <c r="AG17" t="str">
        <f t="shared" si="76"/>
        <v/>
      </c>
      <c r="AH17" s="17" t="str">
        <f t="shared" si="51"/>
        <v/>
      </c>
      <c r="AI17" t="str">
        <f t="shared" ref="AI17:AQ17" si="77">IFERROR(AH17*(1-$M17),"")</f>
        <v/>
      </c>
      <c r="AJ17" t="str">
        <f t="shared" si="77"/>
        <v/>
      </c>
      <c r="AK17" t="str">
        <f t="shared" si="77"/>
        <v/>
      </c>
      <c r="AL17" t="str">
        <f t="shared" si="77"/>
        <v/>
      </c>
      <c r="AM17" t="str">
        <f t="shared" si="77"/>
        <v/>
      </c>
      <c r="AN17" t="str">
        <f t="shared" si="77"/>
        <v/>
      </c>
      <c r="AO17" t="str">
        <f t="shared" si="77"/>
        <v/>
      </c>
      <c r="AP17" t="str">
        <f t="shared" si="77"/>
        <v/>
      </c>
      <c r="AQ17" t="str">
        <f t="shared" si="77"/>
        <v/>
      </c>
      <c r="AR17" s="17">
        <f t="shared" si="45"/>
        <v>2.8125</v>
      </c>
      <c r="AS17">
        <f t="shared" ref="AS17:BA17" si="78">IFERROR(AR17*(1-$M17),"")</f>
        <v>2.109375</v>
      </c>
      <c r="AT17">
        <f t="shared" si="78"/>
        <v>1.58203125</v>
      </c>
      <c r="AU17">
        <f t="shared" si="78"/>
        <v>1.1865234375</v>
      </c>
      <c r="AV17">
        <f t="shared" si="78"/>
        <v>0.889892578125</v>
      </c>
      <c r="AW17">
        <f t="shared" si="78"/>
        <v>0.66741943359375</v>
      </c>
      <c r="AX17">
        <f t="shared" si="78"/>
        <v>0.5005645751953125</v>
      </c>
      <c r="AY17">
        <f t="shared" si="78"/>
        <v>0.37542343139648438</v>
      </c>
      <c r="AZ17">
        <f t="shared" si="78"/>
        <v>0.28156757354736328</v>
      </c>
      <c r="BA17">
        <f t="shared" si="78"/>
        <v>0.21117568016052246</v>
      </c>
    </row>
    <row r="18" spans="1:55" x14ac:dyDescent="0.3">
      <c r="A18" s="21" t="s">
        <v>79</v>
      </c>
      <c r="B18" s="22"/>
      <c r="C18" s="22"/>
      <c r="D18" s="21"/>
      <c r="E18" s="29"/>
      <c r="F18" s="21"/>
      <c r="G18" s="24"/>
      <c r="H18" s="22"/>
      <c r="I18" s="21"/>
      <c r="J18" s="30"/>
      <c r="K18" s="21"/>
      <c r="L18" s="21"/>
      <c r="M18" s="39"/>
      <c r="N18" s="29">
        <f>SUM(N4:N17)</f>
        <v>40499.408313670698</v>
      </c>
      <c r="O18" s="29">
        <f>SUM(O4:O17)</f>
        <v>30374.556235253021</v>
      </c>
      <c r="P18" s="29">
        <f>SUM(P4:P17)</f>
        <v>22780.917176439769</v>
      </c>
      <c r="Q18" s="29">
        <f>SUM(Q4:Q17)</f>
        <v>17085.687882329825</v>
      </c>
      <c r="R18" s="29">
        <f t="shared" ref="R18:W18" si="79">SUM(R4:R17)</f>
        <v>12814.265911747369</v>
      </c>
      <c r="S18" s="29">
        <f t="shared" si="79"/>
        <v>9610.6994338105269</v>
      </c>
      <c r="T18" s="29">
        <f t="shared" si="79"/>
        <v>7208.0245753578947</v>
      </c>
      <c r="U18" s="29">
        <f t="shared" si="79"/>
        <v>5406.0184315184215</v>
      </c>
      <c r="V18" s="29">
        <f t="shared" si="79"/>
        <v>4054.5138236388157</v>
      </c>
      <c r="W18" s="29">
        <f t="shared" si="79"/>
        <v>3040.8853677291117</v>
      </c>
      <c r="X18" s="31">
        <f>SUM(X4:X17)</f>
        <v>16.875</v>
      </c>
      <c r="Y18" s="31">
        <f>SUM(Y4:Y17)</f>
        <v>12.65625</v>
      </c>
      <c r="Z18" s="31">
        <f>SUM(Z4:Z17)</f>
        <v>9.4921875</v>
      </c>
      <c r="AA18" s="31">
        <f>SUM(AA4:AA17)</f>
        <v>7.119140625</v>
      </c>
      <c r="AB18" s="31">
        <f t="shared" ref="AB18:AG18" si="80">SUM(AB4:AB17)</f>
        <v>5.33935546875</v>
      </c>
      <c r="AC18" s="31">
        <f t="shared" si="80"/>
        <v>4.0045166015625</v>
      </c>
      <c r="AD18" s="31">
        <f t="shared" si="80"/>
        <v>3.003387451171875</v>
      </c>
      <c r="AE18" s="31">
        <f t="shared" si="80"/>
        <v>2.2525405883789063</v>
      </c>
      <c r="AF18" s="31">
        <f t="shared" si="80"/>
        <v>1.6894054412841797</v>
      </c>
      <c r="AG18" s="31">
        <f t="shared" si="80"/>
        <v>1.2670540809631348</v>
      </c>
      <c r="AH18" s="31">
        <f>SUM(AH4:AH17)</f>
        <v>16.875</v>
      </c>
      <c r="AI18" s="31">
        <f>SUM(AI4:AI17)</f>
        <v>12.65625</v>
      </c>
      <c r="AJ18" s="31">
        <f>SUM(AJ4:AJ17)</f>
        <v>9.4921875</v>
      </c>
      <c r="AK18" s="31">
        <f>SUM(AK4:AK17)</f>
        <v>7.119140625</v>
      </c>
      <c r="AL18" s="31">
        <f t="shared" ref="AL18:AQ18" si="81">SUM(AL4:AL17)</f>
        <v>5.33935546875</v>
      </c>
      <c r="AM18" s="31">
        <f t="shared" si="81"/>
        <v>4.0045166015625</v>
      </c>
      <c r="AN18" s="31">
        <f t="shared" si="81"/>
        <v>3.003387451171875</v>
      </c>
      <c r="AO18" s="31">
        <f t="shared" si="81"/>
        <v>2.2525405883789063</v>
      </c>
      <c r="AP18" s="31">
        <f t="shared" si="81"/>
        <v>1.6894054412841797</v>
      </c>
      <c r="AQ18" s="31">
        <f t="shared" si="81"/>
        <v>1.2670540809631348</v>
      </c>
      <c r="AR18" s="31">
        <f>SUM(AR4:AR17)</f>
        <v>12.1875</v>
      </c>
      <c r="AS18" s="31">
        <f>SUM(AS4:AS17)</f>
        <v>9.140625</v>
      </c>
      <c r="AT18" s="31">
        <f>SUM(AT4:AT17)</f>
        <v>6.85546875</v>
      </c>
      <c r="AU18" s="31">
        <f>SUM(AU4:AU17)</f>
        <v>5.1416015625</v>
      </c>
      <c r="AV18" s="31">
        <f t="shared" ref="AV18:BA18" si="82">SUM(AV4:AV17)</f>
        <v>3.856201171875</v>
      </c>
      <c r="AW18" s="31">
        <f t="shared" si="82"/>
        <v>2.89215087890625</v>
      </c>
      <c r="AX18" s="31">
        <f t="shared" si="82"/>
        <v>2.1691131591796875</v>
      </c>
      <c r="AY18" s="31">
        <f t="shared" si="82"/>
        <v>1.6268348693847656</v>
      </c>
      <c r="AZ18" s="31">
        <f t="shared" si="82"/>
        <v>1.2201261520385742</v>
      </c>
      <c r="BA18" s="31">
        <f t="shared" si="82"/>
        <v>0.91509461402893066</v>
      </c>
      <c r="BB18" s="31"/>
    </row>
    <row r="19" spans="1:55" s="2" customFormat="1" ht="14.5" thickBot="1" x14ac:dyDescent="0.35">
      <c r="A19" s="21" t="s">
        <v>80</v>
      </c>
      <c r="B19" s="22"/>
      <c r="C19" s="22"/>
      <c r="D19" s="21"/>
      <c r="E19" s="29"/>
      <c r="F19" s="21"/>
      <c r="G19" s="24"/>
      <c r="H19" s="22"/>
      <c r="I19" s="21"/>
      <c r="J19" s="30"/>
      <c r="K19" s="21"/>
      <c r="L19" s="21"/>
      <c r="M19" s="39"/>
      <c r="N19" s="29">
        <f>N18</f>
        <v>40499.408313670698</v>
      </c>
      <c r="O19" s="32">
        <f>N19+O18</f>
        <v>70873.964548923715</v>
      </c>
      <c r="P19" s="32">
        <f t="shared" ref="P19:Q19" si="83">O19+P18</f>
        <v>93654.881725363492</v>
      </c>
      <c r="Q19" s="32">
        <f t="shared" si="83"/>
        <v>110740.56960769332</v>
      </c>
      <c r="R19" s="32">
        <f t="shared" ref="R19" si="84">Q19+R18</f>
        <v>123554.83551944069</v>
      </c>
      <c r="S19" s="32">
        <f t="shared" ref="S19" si="85">R19+S18</f>
        <v>133165.53495325122</v>
      </c>
      <c r="T19" s="32">
        <f t="shared" ref="T19" si="86">S19+T18</f>
        <v>140373.55952860913</v>
      </c>
      <c r="U19" s="32">
        <f t="shared" ref="U19" si="87">T19+U18</f>
        <v>145779.57796012756</v>
      </c>
      <c r="V19" s="32">
        <f t="shared" ref="V19" si="88">U19+V18</f>
        <v>149834.09178376637</v>
      </c>
      <c r="W19" s="32">
        <f t="shared" ref="W19" si="89">V19+W18</f>
        <v>152874.97715149549</v>
      </c>
      <c r="X19" s="33">
        <f>X18</f>
        <v>16.875</v>
      </c>
      <c r="Y19" s="34">
        <f>X19+Y18</f>
        <v>29.53125</v>
      </c>
      <c r="Z19" s="34">
        <f t="shared" ref="Z19:AA19" si="90">Y19+Z18</f>
        <v>39.0234375</v>
      </c>
      <c r="AA19" s="34">
        <f t="shared" si="90"/>
        <v>46.142578125</v>
      </c>
      <c r="AB19" s="34">
        <f t="shared" ref="AB19" si="91">AA19+AB18</f>
        <v>51.48193359375</v>
      </c>
      <c r="AC19" s="34">
        <f t="shared" ref="AC19" si="92">AB19+AC18</f>
        <v>55.4864501953125</v>
      </c>
      <c r="AD19" s="34">
        <f t="shared" ref="AD19" si="93">AC19+AD18</f>
        <v>58.489837646484375</v>
      </c>
      <c r="AE19" s="34">
        <f t="shared" ref="AE19" si="94">AD19+AE18</f>
        <v>60.742378234863281</v>
      </c>
      <c r="AF19" s="34">
        <f t="shared" ref="AF19" si="95">AE19+AF18</f>
        <v>62.431783676147461</v>
      </c>
      <c r="AG19" s="34">
        <f t="shared" ref="AG19" si="96">AF19+AG18</f>
        <v>63.698837757110596</v>
      </c>
      <c r="AH19" s="33">
        <f>AH18</f>
        <v>16.875</v>
      </c>
      <c r="AI19" s="34">
        <f>AH19+AI18</f>
        <v>29.53125</v>
      </c>
      <c r="AJ19" s="34">
        <f t="shared" ref="AJ19:AK19" si="97">AI19+AJ18</f>
        <v>39.0234375</v>
      </c>
      <c r="AK19" s="34">
        <f t="shared" si="97"/>
        <v>46.142578125</v>
      </c>
      <c r="AL19" s="34">
        <f t="shared" ref="AL19" si="98">AK19+AL18</f>
        <v>51.48193359375</v>
      </c>
      <c r="AM19" s="34">
        <f t="shared" ref="AM19" si="99">AL19+AM18</f>
        <v>55.4864501953125</v>
      </c>
      <c r="AN19" s="34">
        <f t="shared" ref="AN19" si="100">AM19+AN18</f>
        <v>58.489837646484375</v>
      </c>
      <c r="AO19" s="34">
        <f t="shared" ref="AO19" si="101">AN19+AO18</f>
        <v>60.742378234863281</v>
      </c>
      <c r="AP19" s="34">
        <f t="shared" ref="AP19" si="102">AO19+AP18</f>
        <v>62.431783676147461</v>
      </c>
      <c r="AQ19" s="34">
        <f t="shared" ref="AQ19" si="103">AP19+AQ18</f>
        <v>63.698837757110596</v>
      </c>
      <c r="AR19" s="33">
        <f>AR18</f>
        <v>12.1875</v>
      </c>
      <c r="AS19" s="34">
        <f>AR19+AS18</f>
        <v>21.328125</v>
      </c>
      <c r="AT19" s="34">
        <f t="shared" ref="AT19:AU19" si="104">AS19+AT18</f>
        <v>28.18359375</v>
      </c>
      <c r="AU19" s="34">
        <f t="shared" si="104"/>
        <v>33.3251953125</v>
      </c>
      <c r="AV19" s="34">
        <f t="shared" ref="AV19" si="105">AU19+AV18</f>
        <v>37.181396484375</v>
      </c>
      <c r="AW19" s="34">
        <f t="shared" ref="AW19" si="106">AV19+AW18</f>
        <v>40.07354736328125</v>
      </c>
      <c r="AX19" s="34">
        <f t="shared" ref="AX19" si="107">AW19+AX18</f>
        <v>42.242660522460938</v>
      </c>
      <c r="AY19" s="34">
        <f t="shared" ref="AY19" si="108">AX19+AY18</f>
        <v>43.869495391845703</v>
      </c>
      <c r="AZ19" s="34">
        <f t="shared" ref="AZ19" si="109">AY19+AZ18</f>
        <v>45.089621543884277</v>
      </c>
      <c r="BA19" s="34">
        <f t="shared" ref="BA19" si="110">AZ19+BA18</f>
        <v>46.004716157913208</v>
      </c>
      <c r="BB19" s="34"/>
      <c r="BC19" s="45"/>
    </row>
    <row r="20" spans="1:55" s="21" customFormat="1" x14ac:dyDescent="0.3">
      <c r="A20" s="21" t="s">
        <v>81</v>
      </c>
      <c r="B20" s="8"/>
      <c r="C20" s="8"/>
      <c r="D20"/>
      <c r="E20" s="12"/>
      <c r="F20"/>
      <c r="G20" s="15"/>
      <c r="H20" s="8"/>
      <c r="I20" s="8"/>
      <c r="J20" s="18"/>
      <c r="K20" s="19"/>
      <c r="L20" s="19"/>
      <c r="M20" s="38"/>
      <c r="N20" s="1">
        <f>N$19/$E$37</f>
        <v>0.48213581325798449</v>
      </c>
      <c r="O20" s="1">
        <f>O$19/$E$37</f>
        <v>0.84373767320147275</v>
      </c>
      <c r="P20" s="1">
        <f>P$19/$E$37</f>
        <v>1.1149390681590892</v>
      </c>
      <c r="Q20" s="1">
        <f>Q$19/$E$37</f>
        <v>1.3183401143773015</v>
      </c>
      <c r="R20" s="1">
        <f t="shared" ref="R20:W20" si="111">R$19/$E$37</f>
        <v>1.4708908990409606</v>
      </c>
      <c r="S20" s="1">
        <f t="shared" si="111"/>
        <v>1.5853039875387049</v>
      </c>
      <c r="T20" s="1">
        <f t="shared" si="111"/>
        <v>1.6711138039120135</v>
      </c>
      <c r="U20" s="1">
        <f t="shared" si="111"/>
        <v>1.7354711661919948</v>
      </c>
      <c r="V20" s="1">
        <f t="shared" si="111"/>
        <v>1.7837391879019806</v>
      </c>
      <c r="W20" s="1">
        <f t="shared" si="111"/>
        <v>1.8199402041844701</v>
      </c>
      <c r="X20" s="17"/>
      <c r="Y20"/>
      <c r="Z20"/>
      <c r="AA20"/>
      <c r="AB20"/>
      <c r="AC20"/>
      <c r="AD20"/>
      <c r="AE20"/>
      <c r="AF20"/>
      <c r="AG20"/>
      <c r="AH20" s="17"/>
      <c r="AI20"/>
      <c r="AJ20"/>
      <c r="AK20"/>
      <c r="AL20"/>
      <c r="AM20"/>
      <c r="AN20"/>
      <c r="AO20"/>
      <c r="AP20"/>
      <c r="AQ20"/>
      <c r="AR20" s="17"/>
      <c r="AS20"/>
      <c r="AT20"/>
      <c r="AU20"/>
      <c r="AV20"/>
      <c r="AW20"/>
      <c r="AX20"/>
      <c r="AY20"/>
      <c r="AZ20"/>
      <c r="BA20"/>
      <c r="BB20"/>
      <c r="BC20" s="30"/>
    </row>
    <row r="21" spans="1:55" s="21" customFormat="1" x14ac:dyDescent="0.3">
      <c r="A21" s="1"/>
      <c r="B21" s="8"/>
      <c r="C21" s="8"/>
      <c r="D21"/>
      <c r="E21" s="12"/>
      <c r="F21"/>
      <c r="G21" s="15"/>
      <c r="H21" s="8"/>
      <c r="I21"/>
      <c r="J21" s="17"/>
      <c r="K21"/>
      <c r="L21"/>
      <c r="M21" s="38"/>
      <c r="N21" s="12"/>
      <c r="O21" s="7"/>
      <c r="P21" s="7"/>
      <c r="Q21" s="7"/>
      <c r="R21" s="7"/>
      <c r="S21" s="7"/>
      <c r="T21" s="7"/>
      <c r="U21" s="7"/>
      <c r="V21" s="7"/>
      <c r="W21" s="7"/>
      <c r="X21" s="17"/>
      <c r="Y21"/>
      <c r="Z21"/>
      <c r="AA21"/>
      <c r="AB21"/>
      <c r="AC21"/>
      <c r="AD21"/>
      <c r="AE21"/>
      <c r="AF21"/>
      <c r="AG21"/>
      <c r="AH21" s="17"/>
      <c r="AI21"/>
      <c r="AJ21"/>
      <c r="AK21"/>
      <c r="AL21"/>
      <c r="AM21"/>
      <c r="AN21"/>
      <c r="AO21"/>
      <c r="AP21"/>
      <c r="AQ21"/>
      <c r="AR21" s="17"/>
      <c r="AS21"/>
      <c r="AT21"/>
      <c r="AU21"/>
      <c r="AV21"/>
      <c r="AW21"/>
      <c r="AX21"/>
      <c r="AY21"/>
      <c r="AZ21"/>
      <c r="BA21"/>
      <c r="BB21"/>
      <c r="BC21" s="30"/>
    </row>
    <row r="26" spans="1:55" x14ac:dyDescent="0.3">
      <c r="B26" s="1"/>
      <c r="C26" s="1" t="s">
        <v>82</v>
      </c>
      <c r="D26" s="1" t="s">
        <v>83</v>
      </c>
      <c r="E26" s="1" t="s">
        <v>53</v>
      </c>
    </row>
    <row r="27" spans="1:55" x14ac:dyDescent="0.3">
      <c r="A27"/>
      <c r="B27"/>
      <c r="C27"/>
      <c r="E27"/>
    </row>
    <row r="28" spans="1:55" x14ac:dyDescent="0.3">
      <c r="A28" s="1" t="s">
        <v>84</v>
      </c>
      <c r="B28"/>
      <c r="C28"/>
      <c r="E28"/>
    </row>
    <row r="29" spans="1:55" x14ac:dyDescent="0.3">
      <c r="A29" t="s">
        <v>85</v>
      </c>
      <c r="B29"/>
      <c r="C29">
        <v>5</v>
      </c>
      <c r="D29" s="4">
        <f>BaseInputs!D4</f>
        <v>700000</v>
      </c>
      <c r="E29" s="4">
        <f>BaseInputs!E4</f>
        <v>3500000</v>
      </c>
    </row>
    <row r="30" spans="1:55" x14ac:dyDescent="0.3">
      <c r="A30" t="s">
        <v>86</v>
      </c>
      <c r="B30"/>
      <c r="C30"/>
      <c r="D30" s="4">
        <f>BaseInputs!D5</f>
        <v>0</v>
      </c>
      <c r="E30" s="4">
        <f>BaseInputs!E5</f>
        <v>-3500000</v>
      </c>
    </row>
    <row r="31" spans="1:55" x14ac:dyDescent="0.3">
      <c r="A31" t="s">
        <v>87</v>
      </c>
      <c r="B31"/>
      <c r="C31">
        <v>5</v>
      </c>
      <c r="D31" s="4">
        <f>BaseInputs!D6</f>
        <v>10000</v>
      </c>
      <c r="E31" s="4">
        <f>BaseInputs!E6</f>
        <v>50000</v>
      </c>
    </row>
    <row r="32" spans="1:55" x14ac:dyDescent="0.3">
      <c r="A32" t="s">
        <v>88</v>
      </c>
      <c r="B32"/>
      <c r="C32">
        <v>5</v>
      </c>
      <c r="D32" s="4">
        <f>BaseInputs!D7</f>
        <v>5000</v>
      </c>
      <c r="E32" s="4">
        <f>BaseInputs!E7</f>
        <v>25000</v>
      </c>
    </row>
    <row r="33" spans="1:5" x14ac:dyDescent="0.3">
      <c r="A33" s="1" t="s">
        <v>89</v>
      </c>
      <c r="B33"/>
      <c r="C33"/>
      <c r="D33" s="4"/>
      <c r="E33" s="4"/>
    </row>
    <row r="34" spans="1:5" x14ac:dyDescent="0.3">
      <c r="A34" t="s">
        <v>90</v>
      </c>
      <c r="B34"/>
      <c r="C34">
        <v>5</v>
      </c>
      <c r="D34" s="4">
        <f>BaseInputs!D9</f>
        <v>1000</v>
      </c>
      <c r="E34" s="4">
        <f>BaseInputs!E9</f>
        <v>5000</v>
      </c>
    </row>
    <row r="35" spans="1:5" x14ac:dyDescent="0.3">
      <c r="A35" t="s">
        <v>91</v>
      </c>
      <c r="B35"/>
      <c r="C35">
        <v>2</v>
      </c>
      <c r="D35" s="4">
        <f>BaseInputs!D10</f>
        <v>2000</v>
      </c>
      <c r="E35" s="4">
        <f>BaseInputs!E10</f>
        <v>4000</v>
      </c>
    </row>
    <row r="36" spans="1:5" x14ac:dyDescent="0.3">
      <c r="A36" t="s">
        <v>92</v>
      </c>
      <c r="B36"/>
      <c r="C36"/>
      <c r="D36" s="4">
        <f>BaseInputs!D11</f>
        <v>0</v>
      </c>
      <c r="E36" s="4">
        <f>BaseInputs!E11</f>
        <v>0</v>
      </c>
    </row>
    <row r="37" spans="1:5" x14ac:dyDescent="0.3">
      <c r="A37" s="1" t="s">
        <v>53</v>
      </c>
      <c r="B37" s="1"/>
      <c r="C37" s="1"/>
      <c r="D37" s="3"/>
      <c r="E37" s="3">
        <f>SUM(E29:E36)</f>
        <v>84000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BE57-C2EA-4E0E-9063-8A1E54E7CF36}">
  <dimension ref="A1:BP39"/>
  <sheetViews>
    <sheetView workbookViewId="0">
      <pane xSplit="3" ySplit="2" topLeftCell="F3" activePane="bottomRight" state="frozen"/>
      <selection pane="topRight" activeCell="D1" sqref="D1"/>
      <selection pane="bottomLeft" activeCell="A3" sqref="A3"/>
      <selection pane="bottomRight"/>
    </sheetView>
  </sheetViews>
  <sheetFormatPr defaultRowHeight="14" x14ac:dyDescent="0.3"/>
  <cols>
    <col min="1" max="1" width="21.5" style="1" customWidth="1"/>
    <col min="2" max="2" width="26.75" style="8" customWidth="1"/>
    <col min="3" max="3" width="15.5" style="8" customWidth="1"/>
    <col min="4" max="4" width="13.5" customWidth="1"/>
    <col min="5" max="5" width="14" style="12" customWidth="1"/>
    <col min="6" max="6" width="14.58203125" customWidth="1"/>
    <col min="7" max="7" width="17.33203125" style="15" customWidth="1"/>
    <col min="8" max="8" width="17.83203125" style="8" customWidth="1"/>
    <col min="9" max="9" width="17.08203125" customWidth="1"/>
    <col min="10" max="10" width="10.83203125" style="17" customWidth="1"/>
    <col min="11" max="11" width="10.58203125" customWidth="1"/>
    <col min="12" max="12" width="13.58203125" customWidth="1"/>
    <col min="13" max="13" width="8.58203125" style="38"/>
    <col min="14" max="14" width="9.83203125" style="12" bestFit="1" customWidth="1"/>
    <col min="15" max="15" width="9.58203125" style="7" bestFit="1" customWidth="1"/>
    <col min="16" max="16" width="11" style="7" customWidth="1"/>
    <col min="17" max="22" width="10" style="7" customWidth="1"/>
    <col min="23" max="23" width="10.5" style="7" customWidth="1"/>
    <col min="24" max="24" width="8.58203125" style="17"/>
    <col min="34" max="34" width="8.58203125" style="17"/>
    <col min="44" max="44" width="8.58203125" style="17"/>
    <col min="55" max="55" width="13.33203125" style="17" customWidth="1"/>
  </cols>
  <sheetData>
    <row r="1" spans="1:68" s="1" customFormat="1" x14ac:dyDescent="0.3">
      <c r="A1" s="1" t="str">
        <f>_xlfn.CONCAT("CBA (5 years)=",TRUNC(($W$21/E39)*100+0.05)/100)</f>
        <v>CBA (5 years)=8.7</v>
      </c>
      <c r="B1" s="1" t="str">
        <f>_xlfn.CONCAT("SROI (5 years)=",TRUNC(((BJ7)*100)+0.5)/100)</f>
        <v>SROI (5 years)=8.64</v>
      </c>
      <c r="C1" s="1" t="s">
        <v>15</v>
      </c>
      <c r="D1" s="1" t="s">
        <v>95</v>
      </c>
      <c r="E1" s="11" t="s">
        <v>17</v>
      </c>
      <c r="F1" s="1" t="s">
        <v>18</v>
      </c>
      <c r="G1" s="13" t="s">
        <v>19</v>
      </c>
      <c r="H1" s="14" t="s">
        <v>20</v>
      </c>
      <c r="I1" s="1" t="s">
        <v>21</v>
      </c>
      <c r="J1" s="16" t="s">
        <v>22</v>
      </c>
      <c r="K1" s="1" t="s">
        <v>23</v>
      </c>
      <c r="L1" s="1" t="s">
        <v>24</v>
      </c>
      <c r="M1" s="37" t="s">
        <v>25</v>
      </c>
      <c r="N1" s="11" t="s">
        <v>14</v>
      </c>
      <c r="O1" s="5"/>
      <c r="P1" s="5"/>
      <c r="Q1" s="5"/>
      <c r="R1" s="5"/>
      <c r="S1" s="5"/>
      <c r="T1" s="5"/>
      <c r="U1" s="5"/>
      <c r="V1" s="5"/>
      <c r="W1" s="5"/>
      <c r="X1" s="16" t="s">
        <v>26</v>
      </c>
      <c r="AH1" s="16" t="s">
        <v>27</v>
      </c>
      <c r="AR1" s="16" t="s">
        <v>28</v>
      </c>
      <c r="BC1" s="16" t="s">
        <v>29</v>
      </c>
      <c r="BF1" s="1" t="s">
        <v>30</v>
      </c>
    </row>
    <row r="2" spans="1:68" s="21" customFormat="1" ht="84" customHeight="1" x14ac:dyDescent="0.3">
      <c r="A2" s="21" t="s">
        <v>31</v>
      </c>
      <c r="B2" s="22"/>
      <c r="C2" s="22" t="s">
        <v>32</v>
      </c>
      <c r="D2" s="22">
        <v>5</v>
      </c>
      <c r="E2" s="23" t="s">
        <v>33</v>
      </c>
      <c r="F2" s="22" t="s">
        <v>34</v>
      </c>
      <c r="G2" s="24" t="s">
        <v>35</v>
      </c>
      <c r="H2" s="22" t="s">
        <v>36</v>
      </c>
      <c r="I2" s="25" t="s">
        <v>37</v>
      </c>
      <c r="J2" s="26">
        <v>0.25</v>
      </c>
      <c r="K2" s="27">
        <v>0.75</v>
      </c>
      <c r="L2" s="27">
        <v>0</v>
      </c>
      <c r="M2" s="36">
        <v>0.25</v>
      </c>
      <c r="N2" s="23" t="s">
        <v>1</v>
      </c>
      <c r="O2" s="28" t="s">
        <v>2</v>
      </c>
      <c r="P2" s="28" t="s">
        <v>3</v>
      </c>
      <c r="Q2" s="28" t="s">
        <v>4</v>
      </c>
      <c r="R2" s="21" t="s">
        <v>5</v>
      </c>
      <c r="S2" s="28" t="s">
        <v>6</v>
      </c>
      <c r="T2" s="28" t="s">
        <v>7</v>
      </c>
      <c r="U2" s="28" t="s">
        <v>8</v>
      </c>
      <c r="V2" s="28" t="s">
        <v>9</v>
      </c>
      <c r="W2" s="21" t="s">
        <v>10</v>
      </c>
      <c r="X2" s="23" t="s">
        <v>1</v>
      </c>
      <c r="Y2" s="28" t="s">
        <v>2</v>
      </c>
      <c r="Z2" s="28" t="s">
        <v>3</v>
      </c>
      <c r="AA2" s="28" t="s">
        <v>4</v>
      </c>
      <c r="AB2" s="21" t="s">
        <v>5</v>
      </c>
      <c r="AC2" s="28" t="s">
        <v>6</v>
      </c>
      <c r="AD2" s="28" t="s">
        <v>7</v>
      </c>
      <c r="AE2" s="28" t="s">
        <v>8</v>
      </c>
      <c r="AF2" s="28" t="s">
        <v>9</v>
      </c>
      <c r="AG2" s="21" t="s">
        <v>10</v>
      </c>
      <c r="AH2" s="23" t="s">
        <v>1</v>
      </c>
      <c r="AI2" s="28" t="s">
        <v>2</v>
      </c>
      <c r="AJ2" s="28" t="s">
        <v>3</v>
      </c>
      <c r="AK2" s="28" t="s">
        <v>4</v>
      </c>
      <c r="AL2" s="21" t="s">
        <v>5</v>
      </c>
      <c r="AM2" s="28" t="s">
        <v>6</v>
      </c>
      <c r="AN2" s="28" t="s">
        <v>7</v>
      </c>
      <c r="AO2" s="28" t="s">
        <v>8</v>
      </c>
      <c r="AP2" s="28" t="s">
        <v>9</v>
      </c>
      <c r="AQ2" s="21" t="s">
        <v>10</v>
      </c>
      <c r="AR2" s="23" t="s">
        <v>1</v>
      </c>
      <c r="AS2" s="28" t="s">
        <v>2</v>
      </c>
      <c r="AT2" s="28" t="s">
        <v>3</v>
      </c>
      <c r="AU2" s="28" t="s">
        <v>4</v>
      </c>
      <c r="AV2" s="21" t="s">
        <v>5</v>
      </c>
      <c r="AW2" s="28" t="s">
        <v>6</v>
      </c>
      <c r="AX2" s="28" t="s">
        <v>7</v>
      </c>
      <c r="AY2" s="28" t="s">
        <v>8</v>
      </c>
      <c r="AZ2" s="28" t="s">
        <v>9</v>
      </c>
      <c r="BA2" s="21" t="s">
        <v>10</v>
      </c>
      <c r="BC2" s="30" t="s">
        <v>38</v>
      </c>
      <c r="BD2" s="21" t="s">
        <v>39</v>
      </c>
      <c r="BE2" s="21" t="s">
        <v>40</v>
      </c>
      <c r="BF2" s="23" t="s">
        <v>1</v>
      </c>
      <c r="BG2" s="28" t="s">
        <v>2</v>
      </c>
      <c r="BH2" s="28" t="s">
        <v>3</v>
      </c>
      <c r="BI2" s="28" t="s">
        <v>4</v>
      </c>
      <c r="BJ2" s="21" t="s">
        <v>5</v>
      </c>
      <c r="BK2" s="1" t="s">
        <v>5</v>
      </c>
      <c r="BL2" s="9" t="s">
        <v>6</v>
      </c>
      <c r="BM2" s="9" t="s">
        <v>7</v>
      </c>
      <c r="BN2" s="28" t="s">
        <v>8</v>
      </c>
      <c r="BO2" s="9" t="s">
        <v>9</v>
      </c>
      <c r="BP2" s="1" t="s">
        <v>10</v>
      </c>
    </row>
    <row r="3" spans="1:68" x14ac:dyDescent="0.3">
      <c r="A3" s="1" t="s">
        <v>41</v>
      </c>
      <c r="BC3" s="16" t="s">
        <v>42</v>
      </c>
      <c r="BD3">
        <f>COUNTIF(C:C,"Primary")</f>
        <v>3</v>
      </c>
      <c r="BE3">
        <f>BD3*$BD$8*$BD$9*$D$2</f>
        <v>750</v>
      </c>
      <c r="BF3">
        <f>AG21/BE3</f>
        <v>0.14155297279357909</v>
      </c>
      <c r="BG3">
        <f>BF3*(1-$M$2)</f>
        <v>0.10616472959518432</v>
      </c>
      <c r="BH3">
        <f t="shared" ref="BH3:BP5" si="0">BG3*(1-$M$2)</f>
        <v>7.9623547196388242E-2</v>
      </c>
      <c r="BI3">
        <f t="shared" si="0"/>
        <v>5.9717660397291178E-2</v>
      </c>
      <c r="BJ3">
        <f t="shared" si="0"/>
        <v>4.4788245297968383E-2</v>
      </c>
      <c r="BK3">
        <f t="shared" si="0"/>
        <v>3.3591183973476289E-2</v>
      </c>
      <c r="BL3">
        <f t="shared" si="0"/>
        <v>2.5193387980107215E-2</v>
      </c>
      <c r="BM3">
        <f t="shared" si="0"/>
        <v>1.8895040985080411E-2</v>
      </c>
      <c r="BN3">
        <f t="shared" si="0"/>
        <v>1.4171280738810309E-2</v>
      </c>
      <c r="BO3">
        <f t="shared" si="0"/>
        <v>1.0628460554107731E-2</v>
      </c>
      <c r="BP3">
        <f t="shared" si="0"/>
        <v>7.9713454155807984E-3</v>
      </c>
    </row>
    <row r="4" spans="1:68" ht="28" x14ac:dyDescent="0.3">
      <c r="A4" t="s">
        <v>43</v>
      </c>
      <c r="C4" s="8" t="s">
        <v>42</v>
      </c>
      <c r="D4">
        <f t="shared" ref="D4:D10" si="1">$D$2</f>
        <v>5</v>
      </c>
      <c r="G4" s="15" t="s">
        <v>44</v>
      </c>
      <c r="H4" s="8">
        <v>10</v>
      </c>
      <c r="I4">
        <v>5</v>
      </c>
      <c r="J4" s="18">
        <f t="shared" ref="J4:M10" si="2">J$2</f>
        <v>0.25</v>
      </c>
      <c r="K4" s="19">
        <f t="shared" si="2"/>
        <v>0.75</v>
      </c>
      <c r="L4" s="19">
        <f t="shared" si="2"/>
        <v>0</v>
      </c>
      <c r="M4" s="38">
        <f t="shared" si="2"/>
        <v>0.25</v>
      </c>
      <c r="N4" s="12">
        <f t="shared" ref="N4:N10" si="3">$D4*($E4*$F4)*(1-$J4)*(1-$K4)*(1-$L4)</f>
        <v>0</v>
      </c>
      <c r="O4" s="7">
        <f t="shared" ref="O4:O10" si="4">N4*(1-$M4)</f>
        <v>0</v>
      </c>
      <c r="P4" s="7">
        <f t="shared" ref="P4:Q10" si="5">O4*(1-$M4)</f>
        <v>0</v>
      </c>
      <c r="Q4" s="7">
        <f t="shared" si="5"/>
        <v>0</v>
      </c>
      <c r="R4" s="7">
        <f t="shared" ref="R4:W4" si="6">Q4*(1-$M4)</f>
        <v>0</v>
      </c>
      <c r="S4" s="7">
        <f t="shared" si="6"/>
        <v>0</v>
      </c>
      <c r="T4" s="7">
        <f t="shared" si="6"/>
        <v>0</v>
      </c>
      <c r="U4" s="7">
        <f t="shared" si="6"/>
        <v>0</v>
      </c>
      <c r="V4" s="7">
        <f t="shared" si="6"/>
        <v>0</v>
      </c>
      <c r="W4" s="7">
        <f t="shared" si="6"/>
        <v>0</v>
      </c>
      <c r="X4" s="17">
        <f t="shared" ref="X4:X10" si="7">IF($C4="Primary",$D4*$H4*($I4/5)*(1-$J4)*(1-$K4)*(1-$L4),"")</f>
        <v>9.375</v>
      </c>
      <c r="Y4">
        <f>IFERROR(X4*(1-$M4),"")</f>
        <v>7.03125</v>
      </c>
      <c r="Z4">
        <f t="shared" ref="Z4:AA5" si="8">IFERROR(Y4*(1-$M4),"")</f>
        <v>5.2734375</v>
      </c>
      <c r="AA4">
        <f t="shared" si="8"/>
        <v>3.955078125</v>
      </c>
      <c r="AB4">
        <f t="shared" ref="AB4:AG4" si="9">IFERROR(AA4*(1-$M4),"")</f>
        <v>2.96630859375</v>
      </c>
      <c r="AC4">
        <f t="shared" si="9"/>
        <v>2.2247314453125</v>
      </c>
      <c r="AD4">
        <f t="shared" si="9"/>
        <v>1.668548583984375</v>
      </c>
      <c r="AE4">
        <f t="shared" si="9"/>
        <v>1.2514114379882813</v>
      </c>
      <c r="AF4">
        <f t="shared" si="9"/>
        <v>0.93855857849121094</v>
      </c>
      <c r="AG4">
        <f t="shared" si="9"/>
        <v>0.7039189338684082</v>
      </c>
      <c r="AH4" s="17" t="str">
        <f t="shared" ref="AH4:AH10" si="10">IF($C4="Secondary",$D4*$H4*($I4/5)*(1-$J4)*(1-$K4)*(1-$L4),"")</f>
        <v/>
      </c>
      <c r="AI4" t="str">
        <f>IFERROR(AH4*(1-$M4),"")</f>
        <v/>
      </c>
      <c r="AJ4" t="str">
        <f t="shared" ref="AJ4:AK4" si="11">IFERROR(AI4*(1-$M4),"")</f>
        <v/>
      </c>
      <c r="AK4" t="str">
        <f t="shared" si="11"/>
        <v/>
      </c>
      <c r="AL4" t="str">
        <f t="shared" ref="AL4:AQ4" si="12">IFERROR(AK4*(1-$M4),"")</f>
        <v/>
      </c>
      <c r="AM4" t="str">
        <f t="shared" si="12"/>
        <v/>
      </c>
      <c r="AN4" t="str">
        <f t="shared" si="12"/>
        <v/>
      </c>
      <c r="AO4" t="str">
        <f t="shared" si="12"/>
        <v/>
      </c>
      <c r="AP4" t="str">
        <f t="shared" si="12"/>
        <v/>
      </c>
      <c r="AQ4" t="str">
        <f t="shared" si="12"/>
        <v/>
      </c>
      <c r="AR4" s="17" t="str">
        <f>IF($C4="Tiriti",$D4*$H4*($I4/5)*(1-$J4)*(1-$K4)*(1-$L4),"")</f>
        <v/>
      </c>
      <c r="AS4" t="str">
        <f>IFERROR(AR4*(1-$M4),"")</f>
        <v/>
      </c>
      <c r="AT4" t="str">
        <f t="shared" ref="AT4:AU4" si="13">IFERROR(AS4*(1-$M4),"")</f>
        <v/>
      </c>
      <c r="AU4" t="str">
        <f t="shared" si="13"/>
        <v/>
      </c>
      <c r="AV4" t="str">
        <f t="shared" ref="AV4:BA4" si="14">IFERROR(AU4*(1-$M4),"")</f>
        <v/>
      </c>
      <c r="AW4" t="str">
        <f t="shared" si="14"/>
        <v/>
      </c>
      <c r="AX4" t="str">
        <f t="shared" si="14"/>
        <v/>
      </c>
      <c r="AY4" t="str">
        <f t="shared" si="14"/>
        <v/>
      </c>
      <c r="AZ4" t="str">
        <f t="shared" si="14"/>
        <v/>
      </c>
      <c r="BA4" t="str">
        <f t="shared" si="14"/>
        <v/>
      </c>
      <c r="BC4" s="13" t="s">
        <v>45</v>
      </c>
      <c r="BD4">
        <f>COUNTIF(C:C,"Secondary")</f>
        <v>8</v>
      </c>
      <c r="BE4">
        <f>BD4*$BD$8*$BD$9*$D$2</f>
        <v>2000</v>
      </c>
      <c r="BF4">
        <f>AQ21/BE4</f>
        <v>7.0776486396789545E-2</v>
      </c>
      <c r="BG4">
        <f t="shared" ref="BG4:BJ5" si="15">BF4*(1-$M$2)</f>
        <v>5.3082364797592159E-2</v>
      </c>
      <c r="BH4">
        <f t="shared" si="15"/>
        <v>3.9811773598194121E-2</v>
      </c>
      <c r="BI4">
        <f t="shared" si="15"/>
        <v>2.9858830198645589E-2</v>
      </c>
      <c r="BJ4">
        <f t="shared" si="15"/>
        <v>2.2394122648984192E-2</v>
      </c>
      <c r="BK4">
        <f t="shared" si="0"/>
        <v>1.6795591986738145E-2</v>
      </c>
      <c r="BL4">
        <f t="shared" si="0"/>
        <v>1.2596693990053608E-2</v>
      </c>
      <c r="BM4">
        <f t="shared" si="0"/>
        <v>9.4475204925402057E-3</v>
      </c>
      <c r="BN4">
        <f t="shared" si="0"/>
        <v>7.0856403694051547E-3</v>
      </c>
      <c r="BO4">
        <f t="shared" si="0"/>
        <v>5.3142302770538656E-3</v>
      </c>
      <c r="BP4">
        <f t="shared" si="0"/>
        <v>3.9856727077903992E-3</v>
      </c>
    </row>
    <row r="5" spans="1:68" ht="42" x14ac:dyDescent="0.3">
      <c r="A5" t="s">
        <v>96</v>
      </c>
      <c r="B5" s="8" t="s">
        <v>97</v>
      </c>
      <c r="C5" s="8" t="s">
        <v>45</v>
      </c>
      <c r="D5">
        <f t="shared" si="1"/>
        <v>5</v>
      </c>
      <c r="E5" s="12">
        <v>3844</v>
      </c>
      <c r="F5">
        <v>1</v>
      </c>
      <c r="G5" s="15" t="s">
        <v>98</v>
      </c>
      <c r="H5" s="8">
        <v>5</v>
      </c>
      <c r="I5">
        <v>5</v>
      </c>
      <c r="J5" s="18">
        <f t="shared" si="2"/>
        <v>0.25</v>
      </c>
      <c r="K5" s="19">
        <f t="shared" si="2"/>
        <v>0.75</v>
      </c>
      <c r="L5" s="19">
        <f t="shared" si="2"/>
        <v>0</v>
      </c>
      <c r="M5" s="38">
        <f t="shared" si="2"/>
        <v>0.25</v>
      </c>
      <c r="N5" s="12">
        <f t="shared" si="3"/>
        <v>3603.75</v>
      </c>
      <c r="O5" s="7">
        <f t="shared" si="4"/>
        <v>2702.8125</v>
      </c>
      <c r="P5" s="7">
        <f t="shared" si="5"/>
        <v>2027.109375</v>
      </c>
      <c r="Q5" s="7">
        <f t="shared" si="5"/>
        <v>1520.33203125</v>
      </c>
      <c r="R5" s="7">
        <f t="shared" ref="R5:W5" si="16">Q5*(1-$M5)</f>
        <v>1140.2490234375</v>
      </c>
      <c r="S5" s="7">
        <f t="shared" si="16"/>
        <v>855.186767578125</v>
      </c>
      <c r="T5" s="7">
        <f t="shared" si="16"/>
        <v>641.39007568359375</v>
      </c>
      <c r="U5" s="7">
        <f t="shared" si="16"/>
        <v>481.04255676269531</v>
      </c>
      <c r="V5" s="7">
        <f t="shared" si="16"/>
        <v>360.78191757202148</v>
      </c>
      <c r="W5" s="7">
        <f t="shared" si="16"/>
        <v>270.58643817901611</v>
      </c>
      <c r="X5" s="17" t="str">
        <f t="shared" si="7"/>
        <v/>
      </c>
      <c r="Y5" t="str">
        <f>IFERROR(X5*(1-$M5),"")</f>
        <v/>
      </c>
      <c r="Z5" t="str">
        <f t="shared" si="8"/>
        <v/>
      </c>
      <c r="AA5" t="str">
        <f t="shared" si="8"/>
        <v/>
      </c>
      <c r="AB5" t="str">
        <f t="shared" ref="AB5:AG5" si="17">IFERROR(AA5*(1-$M5),"")</f>
        <v/>
      </c>
      <c r="AC5" t="str">
        <f t="shared" si="17"/>
        <v/>
      </c>
      <c r="AD5" t="str">
        <f t="shared" si="17"/>
        <v/>
      </c>
      <c r="AE5" t="str">
        <f t="shared" si="17"/>
        <v/>
      </c>
      <c r="AF5" t="str">
        <f t="shared" si="17"/>
        <v/>
      </c>
      <c r="AG5" t="str">
        <f t="shared" si="17"/>
        <v/>
      </c>
      <c r="AH5" s="17">
        <f t="shared" si="10"/>
        <v>4.6875</v>
      </c>
      <c r="AI5">
        <f t="shared" ref="AI5:AK15" si="18">IFERROR(AH5*(1-$M5),"")</f>
        <v>3.515625</v>
      </c>
      <c r="AJ5">
        <f t="shared" si="18"/>
        <v>2.63671875</v>
      </c>
      <c r="AK5">
        <f t="shared" si="18"/>
        <v>1.9775390625</v>
      </c>
      <c r="AL5">
        <f t="shared" ref="AL5:AQ5" si="19">IFERROR(AK5*(1-$M5),"")</f>
        <v>1.483154296875</v>
      </c>
      <c r="AM5">
        <f t="shared" si="19"/>
        <v>1.11236572265625</v>
      </c>
      <c r="AN5">
        <f t="shared" si="19"/>
        <v>0.8342742919921875</v>
      </c>
      <c r="AO5">
        <f t="shared" si="19"/>
        <v>0.62570571899414063</v>
      </c>
      <c r="AP5">
        <f t="shared" si="19"/>
        <v>0.46927928924560547</v>
      </c>
      <c r="AQ5">
        <f t="shared" si="19"/>
        <v>0.3519594669342041</v>
      </c>
      <c r="AR5" s="17" t="str">
        <f t="shared" ref="AR5:AR10" si="20">IF($C5="Tiriti",$D5*$H5*($I5/5)*(1-$J5)*(1-$K5)*(1-$L5),"")</f>
        <v/>
      </c>
      <c r="AS5" t="str">
        <f t="shared" ref="AS5:AU10" si="21">IFERROR(AR5*(1-$M5),"")</f>
        <v/>
      </c>
      <c r="AT5" t="str">
        <f t="shared" si="21"/>
        <v/>
      </c>
      <c r="AU5" t="str">
        <f t="shared" si="21"/>
        <v/>
      </c>
      <c r="AV5" t="str">
        <f t="shared" ref="AV5:BA5" si="22">IFERROR(AU5*(1-$M5),"")</f>
        <v/>
      </c>
      <c r="AW5" t="str">
        <f t="shared" si="22"/>
        <v/>
      </c>
      <c r="AX5" t="str">
        <f t="shared" si="22"/>
        <v/>
      </c>
      <c r="AY5" t="str">
        <f t="shared" si="22"/>
        <v/>
      </c>
      <c r="AZ5" t="str">
        <f t="shared" si="22"/>
        <v/>
      </c>
      <c r="BA5" t="str">
        <f t="shared" si="22"/>
        <v/>
      </c>
      <c r="BC5" s="13" t="s">
        <v>49</v>
      </c>
      <c r="BD5">
        <f>COUNTIF(C:C,"Tiriti")</f>
        <v>3</v>
      </c>
      <c r="BE5">
        <f t="shared" ref="BE5" si="23">BD5*$BD$8*$BD$9*$D$2</f>
        <v>750</v>
      </c>
      <c r="BF5">
        <f>BA21/BE5</f>
        <v>7.0776486396789545E-2</v>
      </c>
      <c r="BG5">
        <f t="shared" si="15"/>
        <v>5.3082364797592159E-2</v>
      </c>
      <c r="BH5">
        <f t="shared" si="15"/>
        <v>3.9811773598194121E-2</v>
      </c>
      <c r="BI5">
        <f t="shared" si="15"/>
        <v>2.9858830198645589E-2</v>
      </c>
      <c r="BJ5">
        <f t="shared" si="15"/>
        <v>2.2394122648984192E-2</v>
      </c>
      <c r="BK5">
        <f t="shared" si="0"/>
        <v>1.6795591986738145E-2</v>
      </c>
      <c r="BL5">
        <f t="shared" si="0"/>
        <v>1.2596693990053608E-2</v>
      </c>
      <c r="BM5">
        <f t="shared" si="0"/>
        <v>9.4475204925402057E-3</v>
      </c>
      <c r="BN5">
        <f t="shared" si="0"/>
        <v>7.0856403694051547E-3</v>
      </c>
      <c r="BO5">
        <f t="shared" si="0"/>
        <v>5.3142302770538656E-3</v>
      </c>
      <c r="BP5">
        <f t="shared" si="0"/>
        <v>3.9856727077903992E-3</v>
      </c>
    </row>
    <row r="6" spans="1:68" ht="42" x14ac:dyDescent="0.3">
      <c r="A6" t="s">
        <v>46</v>
      </c>
      <c r="B6" s="8" t="s">
        <v>47</v>
      </c>
      <c r="C6" s="8" t="s">
        <v>45</v>
      </c>
      <c r="D6">
        <f t="shared" si="1"/>
        <v>5</v>
      </c>
      <c r="E6" s="12">
        <v>7408</v>
      </c>
      <c r="F6">
        <v>1</v>
      </c>
      <c r="G6" s="15" t="s">
        <v>48</v>
      </c>
      <c r="H6" s="8">
        <v>5</v>
      </c>
      <c r="I6">
        <v>5</v>
      </c>
      <c r="J6" s="18">
        <f t="shared" si="2"/>
        <v>0.25</v>
      </c>
      <c r="K6" s="19">
        <f t="shared" si="2"/>
        <v>0.75</v>
      </c>
      <c r="L6" s="19">
        <f t="shared" si="2"/>
        <v>0</v>
      </c>
      <c r="M6" s="38">
        <f t="shared" si="2"/>
        <v>0.25</v>
      </c>
      <c r="N6" s="12">
        <f t="shared" si="3"/>
        <v>6945</v>
      </c>
      <c r="O6" s="7">
        <f t="shared" si="4"/>
        <v>5208.75</v>
      </c>
      <c r="P6" s="7">
        <f t="shared" si="5"/>
        <v>3906.5625</v>
      </c>
      <c r="Q6" s="7">
        <f t="shared" si="5"/>
        <v>2929.921875</v>
      </c>
      <c r="R6" s="7">
        <f t="shared" ref="R6:W6" si="24">Q6*(1-$M6)</f>
        <v>2197.44140625</v>
      </c>
      <c r="S6" s="7">
        <f t="shared" si="24"/>
        <v>1648.0810546875</v>
      </c>
      <c r="T6" s="7">
        <f t="shared" si="24"/>
        <v>1236.060791015625</v>
      </c>
      <c r="U6" s="7">
        <f t="shared" si="24"/>
        <v>927.04559326171875</v>
      </c>
      <c r="V6" s="7">
        <f t="shared" si="24"/>
        <v>695.28419494628906</v>
      </c>
      <c r="W6" s="7">
        <f t="shared" si="24"/>
        <v>521.4631462097168</v>
      </c>
      <c r="X6" s="17" t="str">
        <f t="shared" si="7"/>
        <v/>
      </c>
      <c r="Y6" t="str">
        <f t="shared" ref="Y6:AA10" si="25">IFERROR(X6*(1-$M6),"")</f>
        <v/>
      </c>
      <c r="Z6" t="str">
        <f t="shared" si="25"/>
        <v/>
      </c>
      <c r="AA6" t="str">
        <f t="shared" si="25"/>
        <v/>
      </c>
      <c r="AB6" t="str">
        <f t="shared" ref="AB6:AG6" si="26">IFERROR(AA6*(1-$M6),"")</f>
        <v/>
      </c>
      <c r="AC6" t="str">
        <f t="shared" si="26"/>
        <v/>
      </c>
      <c r="AD6" t="str">
        <f t="shared" si="26"/>
        <v/>
      </c>
      <c r="AE6" t="str">
        <f t="shared" si="26"/>
        <v/>
      </c>
      <c r="AF6" t="str">
        <f t="shared" si="26"/>
        <v/>
      </c>
      <c r="AG6" t="str">
        <f t="shared" si="26"/>
        <v/>
      </c>
      <c r="AH6" s="17">
        <f t="shared" si="10"/>
        <v>4.6875</v>
      </c>
      <c r="AI6">
        <f t="shared" si="18"/>
        <v>3.515625</v>
      </c>
      <c r="AJ6">
        <f t="shared" si="18"/>
        <v>2.63671875</v>
      </c>
      <c r="AK6">
        <f t="shared" si="18"/>
        <v>1.9775390625</v>
      </c>
      <c r="AL6">
        <f t="shared" ref="AL6:AQ6" si="27">IFERROR(AK6*(1-$M6),"")</f>
        <v>1.483154296875</v>
      </c>
      <c r="AM6">
        <f t="shared" si="27"/>
        <v>1.11236572265625</v>
      </c>
      <c r="AN6">
        <f t="shared" si="27"/>
        <v>0.8342742919921875</v>
      </c>
      <c r="AO6">
        <f t="shared" si="27"/>
        <v>0.62570571899414063</v>
      </c>
      <c r="AP6">
        <f t="shared" si="27"/>
        <v>0.46927928924560547</v>
      </c>
      <c r="AQ6">
        <f t="shared" si="27"/>
        <v>0.3519594669342041</v>
      </c>
      <c r="AR6" s="17" t="str">
        <f t="shared" si="20"/>
        <v/>
      </c>
      <c r="AS6" t="str">
        <f t="shared" si="21"/>
        <v/>
      </c>
      <c r="AT6" t="str">
        <f t="shared" si="21"/>
        <v/>
      </c>
      <c r="AU6" t="str">
        <f t="shared" si="21"/>
        <v/>
      </c>
      <c r="AV6" t="str">
        <f t="shared" ref="AV6:BA6" si="28">IFERROR(AU6*(1-$M6),"")</f>
        <v/>
      </c>
      <c r="AW6" t="str">
        <f t="shared" si="28"/>
        <v/>
      </c>
      <c r="AX6" t="str">
        <f t="shared" si="28"/>
        <v/>
      </c>
      <c r="AY6" t="str">
        <f t="shared" si="28"/>
        <v/>
      </c>
      <c r="AZ6" t="str">
        <f t="shared" si="28"/>
        <v/>
      </c>
      <c r="BA6" t="str">
        <f t="shared" si="28"/>
        <v/>
      </c>
      <c r="BC6" s="13" t="s">
        <v>53</v>
      </c>
      <c r="BF6">
        <f t="shared" ref="BF6:BK6" si="29">SUM(BF3:BF5)*10</f>
        <v>2.831059455871582</v>
      </c>
      <c r="BG6">
        <f t="shared" si="29"/>
        <v>2.1232945919036865</v>
      </c>
      <c r="BH6">
        <f t="shared" si="29"/>
        <v>1.5924709439277649</v>
      </c>
      <c r="BI6">
        <f t="shared" si="29"/>
        <v>1.1943532079458237</v>
      </c>
      <c r="BJ6">
        <f t="shared" si="29"/>
        <v>0.89576490595936764</v>
      </c>
      <c r="BK6">
        <f t="shared" si="29"/>
        <v>0.67182367946952581</v>
      </c>
      <c r="BL6">
        <f t="shared" ref="BL6:BP6" si="30">SUM(BL3:BL5)*10</f>
        <v>0.50386775960214436</v>
      </c>
      <c r="BM6">
        <f t="shared" si="30"/>
        <v>0.37790081970160821</v>
      </c>
      <c r="BN6">
        <f t="shared" si="30"/>
        <v>0.2834256147762062</v>
      </c>
      <c r="BO6">
        <f t="shared" si="30"/>
        <v>0.21256921108215462</v>
      </c>
      <c r="BP6">
        <f t="shared" si="30"/>
        <v>0.15942690831161596</v>
      </c>
    </row>
    <row r="7" spans="1:68" ht="42" x14ac:dyDescent="0.3">
      <c r="A7" t="s">
        <v>99</v>
      </c>
      <c r="B7" s="8" t="s">
        <v>100</v>
      </c>
      <c r="C7" s="8" t="s">
        <v>45</v>
      </c>
      <c r="D7">
        <f t="shared" si="1"/>
        <v>5</v>
      </c>
      <c r="E7" s="12">
        <v>3977</v>
      </c>
      <c r="F7">
        <v>1</v>
      </c>
      <c r="G7" s="15" t="s">
        <v>101</v>
      </c>
      <c r="H7" s="8">
        <v>5</v>
      </c>
      <c r="I7">
        <v>5</v>
      </c>
      <c r="J7" s="18">
        <f t="shared" si="2"/>
        <v>0.25</v>
      </c>
      <c r="K7" s="19">
        <f t="shared" si="2"/>
        <v>0.75</v>
      </c>
      <c r="L7" s="19">
        <f t="shared" si="2"/>
        <v>0</v>
      </c>
      <c r="M7" s="38">
        <f t="shared" si="2"/>
        <v>0.25</v>
      </c>
      <c r="N7" s="12">
        <f t="shared" si="3"/>
        <v>3728.4375</v>
      </c>
      <c r="O7" s="7">
        <f t="shared" si="4"/>
        <v>2796.328125</v>
      </c>
      <c r="P7" s="7">
        <f t="shared" si="5"/>
        <v>2097.24609375</v>
      </c>
      <c r="Q7" s="7">
        <f t="shared" si="5"/>
        <v>1572.9345703125</v>
      </c>
      <c r="R7" s="7">
        <f t="shared" ref="R7:W7" si="31">Q7*(1-$M7)</f>
        <v>1179.700927734375</v>
      </c>
      <c r="S7" s="7">
        <f t="shared" si="31"/>
        <v>884.77569580078125</v>
      </c>
      <c r="T7" s="7">
        <f t="shared" si="31"/>
        <v>663.58177185058594</v>
      </c>
      <c r="U7" s="7">
        <f t="shared" si="31"/>
        <v>497.68632888793945</v>
      </c>
      <c r="V7" s="7">
        <f t="shared" si="31"/>
        <v>373.26474666595459</v>
      </c>
      <c r="W7" s="7">
        <f t="shared" si="31"/>
        <v>279.94855999946594</v>
      </c>
      <c r="X7" s="17" t="str">
        <f t="shared" si="7"/>
        <v/>
      </c>
      <c r="Y7" t="str">
        <f t="shared" si="25"/>
        <v/>
      </c>
      <c r="Z7" t="str">
        <f t="shared" si="25"/>
        <v/>
      </c>
      <c r="AA7" t="str">
        <f t="shared" si="25"/>
        <v/>
      </c>
      <c r="AB7" t="str">
        <f t="shared" ref="AB7:AG7" si="32">IFERROR(AA7*(1-$M7),"")</f>
        <v/>
      </c>
      <c r="AC7" t="str">
        <f t="shared" si="32"/>
        <v/>
      </c>
      <c r="AD7" t="str">
        <f t="shared" si="32"/>
        <v/>
      </c>
      <c r="AE7" t="str">
        <f t="shared" si="32"/>
        <v/>
      </c>
      <c r="AF7" t="str">
        <f t="shared" si="32"/>
        <v/>
      </c>
      <c r="AG7" t="str">
        <f t="shared" si="32"/>
        <v/>
      </c>
      <c r="AH7" s="17">
        <f t="shared" si="10"/>
        <v>4.6875</v>
      </c>
      <c r="AI7">
        <f t="shared" si="18"/>
        <v>3.515625</v>
      </c>
      <c r="AJ7">
        <f t="shared" si="18"/>
        <v>2.63671875</v>
      </c>
      <c r="AK7">
        <f t="shared" si="18"/>
        <v>1.9775390625</v>
      </c>
      <c r="AL7">
        <f t="shared" ref="AL7:AQ7" si="33">IFERROR(AK7*(1-$M7),"")</f>
        <v>1.483154296875</v>
      </c>
      <c r="AM7">
        <f t="shared" si="33"/>
        <v>1.11236572265625</v>
      </c>
      <c r="AN7">
        <f t="shared" si="33"/>
        <v>0.8342742919921875</v>
      </c>
      <c r="AO7">
        <f t="shared" si="33"/>
        <v>0.62570571899414063</v>
      </c>
      <c r="AP7">
        <f t="shared" si="33"/>
        <v>0.46927928924560547</v>
      </c>
      <c r="AQ7">
        <f t="shared" si="33"/>
        <v>0.3519594669342041</v>
      </c>
      <c r="AR7" s="17" t="str">
        <f t="shared" si="20"/>
        <v/>
      </c>
      <c r="AS7" t="str">
        <f t="shared" si="21"/>
        <v/>
      </c>
      <c r="AT7" t="str">
        <f t="shared" si="21"/>
        <v/>
      </c>
      <c r="AU7" t="str">
        <f t="shared" si="21"/>
        <v/>
      </c>
      <c r="AV7" t="str">
        <f t="shared" ref="AV7:BA7" si="34">IFERROR(AU7*(1-$M7),"")</f>
        <v/>
      </c>
      <c r="AW7" t="str">
        <f t="shared" si="34"/>
        <v/>
      </c>
      <c r="AX7" t="str">
        <f t="shared" si="34"/>
        <v/>
      </c>
      <c r="AY7" t="str">
        <f t="shared" si="34"/>
        <v/>
      </c>
      <c r="AZ7" t="str">
        <f t="shared" si="34"/>
        <v/>
      </c>
      <c r="BA7" t="str">
        <f t="shared" si="34"/>
        <v/>
      </c>
      <c r="BC7" s="13" t="s">
        <v>57</v>
      </c>
      <c r="BF7">
        <f>BF6</f>
        <v>2.831059455871582</v>
      </c>
      <c r="BG7">
        <f>BF7+BG6</f>
        <v>4.9543540477752686</v>
      </c>
      <c r="BH7">
        <f t="shared" ref="BH7:BP7" si="35">BG7+BH6</f>
        <v>6.5468249917030334</v>
      </c>
      <c r="BI7">
        <f t="shared" si="35"/>
        <v>7.7411781996488571</v>
      </c>
      <c r="BJ7">
        <f t="shared" si="35"/>
        <v>8.6369431056082249</v>
      </c>
      <c r="BK7">
        <f t="shared" si="35"/>
        <v>9.3087667850777507</v>
      </c>
      <c r="BL7">
        <f t="shared" si="35"/>
        <v>9.812634544679895</v>
      </c>
      <c r="BM7">
        <f t="shared" si="35"/>
        <v>10.190535364381503</v>
      </c>
      <c r="BN7">
        <f t="shared" si="35"/>
        <v>10.47396097915771</v>
      </c>
      <c r="BO7">
        <f t="shared" si="35"/>
        <v>10.686530190239864</v>
      </c>
      <c r="BP7">
        <f t="shared" si="35"/>
        <v>10.84595709855148</v>
      </c>
    </row>
    <row r="8" spans="1:68" ht="42" x14ac:dyDescent="0.3">
      <c r="A8" t="s">
        <v>50</v>
      </c>
      <c r="B8" s="8" t="s">
        <v>51</v>
      </c>
      <c r="C8" s="8" t="s">
        <v>42</v>
      </c>
      <c r="D8">
        <f t="shared" si="1"/>
        <v>5</v>
      </c>
      <c r="E8" s="12">
        <v>15878</v>
      </c>
      <c r="F8">
        <v>10</v>
      </c>
      <c r="G8" s="15" t="s">
        <v>52</v>
      </c>
      <c r="H8" s="8">
        <v>10</v>
      </c>
      <c r="I8">
        <v>5</v>
      </c>
      <c r="J8" s="18">
        <f t="shared" si="2"/>
        <v>0.25</v>
      </c>
      <c r="K8" s="19">
        <f t="shared" si="2"/>
        <v>0.75</v>
      </c>
      <c r="L8" s="19">
        <f t="shared" si="2"/>
        <v>0</v>
      </c>
      <c r="M8" s="38">
        <f t="shared" si="2"/>
        <v>0.25</v>
      </c>
      <c r="N8" s="12">
        <f t="shared" si="3"/>
        <v>148856.25</v>
      </c>
      <c r="O8" s="7">
        <f t="shared" si="4"/>
        <v>111642.1875</v>
      </c>
      <c r="P8" s="7">
        <f t="shared" si="5"/>
        <v>83731.640625</v>
      </c>
      <c r="Q8" s="7">
        <f t="shared" si="5"/>
        <v>62798.73046875</v>
      </c>
      <c r="R8" s="7">
        <f t="shared" ref="R8:W8" si="36">Q8*(1-$M8)</f>
        <v>47099.0478515625</v>
      </c>
      <c r="S8" s="7">
        <f t="shared" si="36"/>
        <v>35324.285888671875</v>
      </c>
      <c r="T8" s="7">
        <f t="shared" si="36"/>
        <v>26493.214416503906</v>
      </c>
      <c r="U8" s="7">
        <f t="shared" si="36"/>
        <v>19869.91081237793</v>
      </c>
      <c r="V8" s="7">
        <f t="shared" si="36"/>
        <v>14902.433109283447</v>
      </c>
      <c r="W8" s="7">
        <f t="shared" si="36"/>
        <v>11176.824831962585</v>
      </c>
      <c r="X8" s="17">
        <f t="shared" si="7"/>
        <v>9.375</v>
      </c>
      <c r="Y8">
        <f t="shared" si="25"/>
        <v>7.03125</v>
      </c>
      <c r="Z8">
        <f t="shared" si="25"/>
        <v>5.2734375</v>
      </c>
      <c r="AA8">
        <f t="shared" si="25"/>
        <v>3.955078125</v>
      </c>
      <c r="AB8">
        <f t="shared" ref="AB8:AG8" si="37">IFERROR(AA8*(1-$M8),"")</f>
        <v>2.96630859375</v>
      </c>
      <c r="AC8">
        <f t="shared" si="37"/>
        <v>2.2247314453125</v>
      </c>
      <c r="AD8">
        <f t="shared" si="37"/>
        <v>1.668548583984375</v>
      </c>
      <c r="AE8">
        <f t="shared" si="37"/>
        <v>1.2514114379882813</v>
      </c>
      <c r="AF8">
        <f t="shared" si="37"/>
        <v>0.93855857849121094</v>
      </c>
      <c r="AG8">
        <f t="shared" si="37"/>
        <v>0.7039189338684082</v>
      </c>
      <c r="AH8" s="17" t="str">
        <f t="shared" si="10"/>
        <v/>
      </c>
      <c r="AI8" t="str">
        <f t="shared" si="18"/>
        <v/>
      </c>
      <c r="AJ8" t="str">
        <f t="shared" si="18"/>
        <v/>
      </c>
      <c r="AK8" t="str">
        <f t="shared" si="18"/>
        <v/>
      </c>
      <c r="AL8" t="str">
        <f t="shared" ref="AL8:AQ8" si="38">IFERROR(AK8*(1-$M8),"")</f>
        <v/>
      </c>
      <c r="AM8" t="str">
        <f t="shared" si="38"/>
        <v/>
      </c>
      <c r="AN8" t="str">
        <f t="shared" si="38"/>
        <v/>
      </c>
      <c r="AO8" t="str">
        <f t="shared" si="38"/>
        <v/>
      </c>
      <c r="AP8" t="str">
        <f t="shared" si="38"/>
        <v/>
      </c>
      <c r="AQ8" t="str">
        <f t="shared" si="38"/>
        <v/>
      </c>
      <c r="AR8" s="17" t="str">
        <f t="shared" si="20"/>
        <v/>
      </c>
      <c r="AS8" t="str">
        <f t="shared" si="21"/>
        <v/>
      </c>
      <c r="AT8" t="str">
        <f t="shared" si="21"/>
        <v/>
      </c>
      <c r="AU8" t="str">
        <f t="shared" si="21"/>
        <v/>
      </c>
      <c r="AV8" t="str">
        <f t="shared" ref="AV8:BA8" si="39">IFERROR(AU8*(1-$M8),"")</f>
        <v/>
      </c>
      <c r="AW8" t="str">
        <f t="shared" si="39"/>
        <v/>
      </c>
      <c r="AX8" t="str">
        <f t="shared" si="39"/>
        <v/>
      </c>
      <c r="AY8" t="str">
        <f t="shared" si="39"/>
        <v/>
      </c>
      <c r="AZ8" t="str">
        <f t="shared" si="39"/>
        <v/>
      </c>
      <c r="BA8" t="str">
        <f t="shared" si="39"/>
        <v/>
      </c>
      <c r="BC8" s="13" t="s">
        <v>102</v>
      </c>
      <c r="BD8">
        <v>10</v>
      </c>
    </row>
    <row r="9" spans="1:68" ht="53.5" customHeight="1" x14ac:dyDescent="0.3">
      <c r="A9" t="s">
        <v>54</v>
      </c>
      <c r="B9" s="8" t="s">
        <v>93</v>
      </c>
      <c r="C9" s="8" t="s">
        <v>45</v>
      </c>
      <c r="D9">
        <f t="shared" si="1"/>
        <v>5</v>
      </c>
      <c r="E9" s="12">
        <v>3155.3688679154102</v>
      </c>
      <c r="F9">
        <v>5</v>
      </c>
      <c r="G9" s="15" t="s">
        <v>56</v>
      </c>
      <c r="H9" s="8">
        <v>5</v>
      </c>
      <c r="I9">
        <v>5</v>
      </c>
      <c r="J9" s="18">
        <f t="shared" si="2"/>
        <v>0.25</v>
      </c>
      <c r="K9" s="19">
        <f t="shared" si="2"/>
        <v>0.75</v>
      </c>
      <c r="L9" s="19">
        <f t="shared" si="2"/>
        <v>0</v>
      </c>
      <c r="M9" s="38">
        <f t="shared" si="2"/>
        <v>0.25</v>
      </c>
      <c r="N9" s="12">
        <f t="shared" si="3"/>
        <v>14790.791568353485</v>
      </c>
      <c r="O9" s="7">
        <f t="shared" si="4"/>
        <v>11093.093676265114</v>
      </c>
      <c r="P9" s="7">
        <f t="shared" si="5"/>
        <v>8319.8202571988368</v>
      </c>
      <c r="Q9" s="7">
        <f t="shared" si="5"/>
        <v>6239.8651928991276</v>
      </c>
      <c r="R9" s="7">
        <f t="shared" ref="R9:W9" si="40">Q9*(1-$M9)</f>
        <v>4679.8988946743457</v>
      </c>
      <c r="S9" s="7">
        <f t="shared" si="40"/>
        <v>3509.9241710057595</v>
      </c>
      <c r="T9" s="7">
        <f t="shared" si="40"/>
        <v>2632.4431282543196</v>
      </c>
      <c r="U9" s="7">
        <f t="shared" si="40"/>
        <v>1974.3323461907398</v>
      </c>
      <c r="V9" s="7">
        <f t="shared" si="40"/>
        <v>1480.7492596430548</v>
      </c>
      <c r="W9" s="7">
        <f t="shared" si="40"/>
        <v>1110.5619447322911</v>
      </c>
      <c r="X9" s="17" t="str">
        <f t="shared" si="7"/>
        <v/>
      </c>
      <c r="Y9" t="str">
        <f t="shared" si="25"/>
        <v/>
      </c>
      <c r="Z9" t="str">
        <f t="shared" si="25"/>
        <v/>
      </c>
      <c r="AA9" t="str">
        <f t="shared" si="25"/>
        <v/>
      </c>
      <c r="AB9" t="str">
        <f t="shared" ref="AB9:AG9" si="41">IFERROR(AA9*(1-$M9),"")</f>
        <v/>
      </c>
      <c r="AC9" t="str">
        <f t="shared" si="41"/>
        <v/>
      </c>
      <c r="AD9" t="str">
        <f t="shared" si="41"/>
        <v/>
      </c>
      <c r="AE9" t="str">
        <f t="shared" si="41"/>
        <v/>
      </c>
      <c r="AF9" t="str">
        <f t="shared" si="41"/>
        <v/>
      </c>
      <c r="AG9" t="str">
        <f t="shared" si="41"/>
        <v/>
      </c>
      <c r="AH9" s="17">
        <f t="shared" si="10"/>
        <v>4.6875</v>
      </c>
      <c r="AI9">
        <f t="shared" si="18"/>
        <v>3.515625</v>
      </c>
      <c r="AJ9">
        <f t="shared" si="18"/>
        <v>2.63671875</v>
      </c>
      <c r="AK9">
        <f t="shared" si="18"/>
        <v>1.9775390625</v>
      </c>
      <c r="AL9">
        <f t="shared" ref="AL9:AQ9" si="42">IFERROR(AK9*(1-$M9),"")</f>
        <v>1.483154296875</v>
      </c>
      <c r="AM9">
        <f t="shared" si="42"/>
        <v>1.11236572265625</v>
      </c>
      <c r="AN9">
        <f t="shared" si="42"/>
        <v>0.8342742919921875</v>
      </c>
      <c r="AO9">
        <f t="shared" si="42"/>
        <v>0.62570571899414063</v>
      </c>
      <c r="AP9">
        <f t="shared" si="42"/>
        <v>0.46927928924560547</v>
      </c>
      <c r="AQ9">
        <f t="shared" si="42"/>
        <v>0.3519594669342041</v>
      </c>
      <c r="AR9" s="17" t="str">
        <f t="shared" si="20"/>
        <v/>
      </c>
      <c r="AS9" t="str">
        <f t="shared" si="21"/>
        <v/>
      </c>
      <c r="AT9" t="str">
        <f t="shared" si="21"/>
        <v/>
      </c>
      <c r="AU9" t="str">
        <f t="shared" si="21"/>
        <v/>
      </c>
      <c r="AV9" t="str">
        <f t="shared" ref="AV9:BA9" si="43">IFERROR(AU9*(1-$M9),"")</f>
        <v/>
      </c>
      <c r="AW9" t="str">
        <f t="shared" si="43"/>
        <v/>
      </c>
      <c r="AX9" t="str">
        <f t="shared" si="43"/>
        <v/>
      </c>
      <c r="AY9" t="str">
        <f t="shared" si="43"/>
        <v/>
      </c>
      <c r="AZ9" t="str">
        <f t="shared" si="43"/>
        <v/>
      </c>
      <c r="BA9" t="str">
        <f t="shared" si="43"/>
        <v/>
      </c>
      <c r="BC9" s="13" t="s">
        <v>103</v>
      </c>
      <c r="BD9">
        <v>5</v>
      </c>
    </row>
    <row r="10" spans="1:68" ht="56" x14ac:dyDescent="0.3">
      <c r="A10" t="s">
        <v>54</v>
      </c>
      <c r="B10" s="8" t="s">
        <v>58</v>
      </c>
      <c r="C10" s="8" t="s">
        <v>45</v>
      </c>
      <c r="D10">
        <f t="shared" si="1"/>
        <v>5</v>
      </c>
      <c r="G10" s="15" t="s">
        <v>59</v>
      </c>
      <c r="H10" s="8">
        <v>5</v>
      </c>
      <c r="I10">
        <v>5</v>
      </c>
      <c r="J10" s="18">
        <f t="shared" si="2"/>
        <v>0.25</v>
      </c>
      <c r="K10" s="19">
        <f t="shared" si="2"/>
        <v>0.75</v>
      </c>
      <c r="L10" s="19">
        <f t="shared" si="2"/>
        <v>0</v>
      </c>
      <c r="M10" s="38">
        <f t="shared" si="2"/>
        <v>0.25</v>
      </c>
      <c r="N10" s="12">
        <f t="shared" si="3"/>
        <v>0</v>
      </c>
      <c r="O10" s="7">
        <f t="shared" si="4"/>
        <v>0</v>
      </c>
      <c r="P10" s="7">
        <f t="shared" si="5"/>
        <v>0</v>
      </c>
      <c r="Q10" s="7">
        <f t="shared" si="5"/>
        <v>0</v>
      </c>
      <c r="R10" s="7">
        <f t="shared" ref="R10:W10" si="44">Q10*(1-$M10)</f>
        <v>0</v>
      </c>
      <c r="S10" s="7">
        <f t="shared" si="44"/>
        <v>0</v>
      </c>
      <c r="T10" s="7">
        <f t="shared" si="44"/>
        <v>0</v>
      </c>
      <c r="U10" s="7">
        <f t="shared" si="44"/>
        <v>0</v>
      </c>
      <c r="V10" s="7">
        <f t="shared" si="44"/>
        <v>0</v>
      </c>
      <c r="W10" s="7">
        <f t="shared" si="44"/>
        <v>0</v>
      </c>
      <c r="X10" s="17" t="str">
        <f t="shared" si="7"/>
        <v/>
      </c>
      <c r="Y10" t="str">
        <f t="shared" si="25"/>
        <v/>
      </c>
      <c r="Z10" t="str">
        <f t="shared" si="25"/>
        <v/>
      </c>
      <c r="AA10" t="str">
        <f t="shared" si="25"/>
        <v/>
      </c>
      <c r="AB10" t="str">
        <f t="shared" ref="AB10:AG10" si="45">IFERROR(AA10*(1-$M10),"")</f>
        <v/>
      </c>
      <c r="AC10" t="str">
        <f t="shared" si="45"/>
        <v/>
      </c>
      <c r="AD10" t="str">
        <f t="shared" si="45"/>
        <v/>
      </c>
      <c r="AE10" t="str">
        <f t="shared" si="45"/>
        <v/>
      </c>
      <c r="AF10" t="str">
        <f t="shared" si="45"/>
        <v/>
      </c>
      <c r="AG10" t="str">
        <f t="shared" si="45"/>
        <v/>
      </c>
      <c r="AH10" s="17">
        <f t="shared" si="10"/>
        <v>4.6875</v>
      </c>
      <c r="AI10">
        <f t="shared" si="18"/>
        <v>3.515625</v>
      </c>
      <c r="AJ10">
        <f t="shared" si="18"/>
        <v>2.63671875</v>
      </c>
      <c r="AK10">
        <f t="shared" si="18"/>
        <v>1.9775390625</v>
      </c>
      <c r="AL10">
        <f t="shared" ref="AL10:AQ10" si="46">IFERROR(AK10*(1-$M10),"")</f>
        <v>1.483154296875</v>
      </c>
      <c r="AM10">
        <f t="shared" si="46"/>
        <v>1.11236572265625</v>
      </c>
      <c r="AN10">
        <f t="shared" si="46"/>
        <v>0.8342742919921875</v>
      </c>
      <c r="AO10">
        <f t="shared" si="46"/>
        <v>0.62570571899414063</v>
      </c>
      <c r="AP10">
        <f t="shared" si="46"/>
        <v>0.46927928924560547</v>
      </c>
      <c r="AQ10">
        <f t="shared" si="46"/>
        <v>0.3519594669342041</v>
      </c>
      <c r="AR10" s="17" t="str">
        <f t="shared" si="20"/>
        <v/>
      </c>
      <c r="AS10" t="str">
        <f t="shared" si="21"/>
        <v/>
      </c>
      <c r="AT10" t="str">
        <f t="shared" si="21"/>
        <v/>
      </c>
      <c r="AU10" t="str">
        <f t="shared" si="21"/>
        <v/>
      </c>
      <c r="AV10" t="str">
        <f t="shared" ref="AV10:BA10" si="47">IFERROR(AU10*(1-$M10),"")</f>
        <v/>
      </c>
      <c r="AW10" t="str">
        <f t="shared" si="47"/>
        <v/>
      </c>
      <c r="AX10" t="str">
        <f t="shared" si="47"/>
        <v/>
      </c>
      <c r="AY10" t="str">
        <f t="shared" si="47"/>
        <v/>
      </c>
      <c r="AZ10" t="str">
        <f t="shared" si="47"/>
        <v/>
      </c>
      <c r="BA10" t="str">
        <f t="shared" si="47"/>
        <v/>
      </c>
    </row>
    <row r="11" spans="1:68" x14ac:dyDescent="0.3">
      <c r="A11" s="1" t="s">
        <v>60</v>
      </c>
      <c r="AH11" s="17" t="str">
        <f>IF(C11="Secondary",D11*H11*(I11/5)*(1-J11)*(1-K11)*(1-L11),"")</f>
        <v/>
      </c>
      <c r="AI11" t="str">
        <f t="shared" si="18"/>
        <v/>
      </c>
      <c r="AJ11" t="str">
        <f t="shared" si="18"/>
        <v/>
      </c>
      <c r="AK11" t="str">
        <f t="shared" si="18"/>
        <v/>
      </c>
      <c r="AL11" t="str">
        <f t="shared" ref="AL11:AQ11" si="48">IFERROR(AK11*(1-$M11),"")</f>
        <v/>
      </c>
      <c r="AM11" t="str">
        <f t="shared" si="48"/>
        <v/>
      </c>
      <c r="AN11" t="str">
        <f t="shared" si="48"/>
        <v/>
      </c>
      <c r="AO11" t="str">
        <f t="shared" si="48"/>
        <v/>
      </c>
      <c r="AP11" t="str">
        <f t="shared" si="48"/>
        <v/>
      </c>
      <c r="AQ11" t="str">
        <f t="shared" si="48"/>
        <v/>
      </c>
    </row>
    <row r="12" spans="1:68" ht="56" x14ac:dyDescent="0.3">
      <c r="A12" t="s">
        <v>61</v>
      </c>
      <c r="B12" s="8" t="s">
        <v>62</v>
      </c>
      <c r="C12" s="8" t="s">
        <v>45</v>
      </c>
      <c r="D12">
        <f>$D$2</f>
        <v>5</v>
      </c>
      <c r="E12" s="12">
        <v>8718</v>
      </c>
      <c r="F12">
        <v>1</v>
      </c>
      <c r="G12" s="15" t="s">
        <v>94</v>
      </c>
      <c r="H12" s="8">
        <v>5</v>
      </c>
      <c r="I12">
        <v>5</v>
      </c>
      <c r="J12" s="18">
        <f t="shared" ref="J12:M15" si="49">J$2</f>
        <v>0.25</v>
      </c>
      <c r="K12" s="19">
        <f t="shared" si="49"/>
        <v>0.75</v>
      </c>
      <c r="L12" s="19">
        <f t="shared" si="49"/>
        <v>0</v>
      </c>
      <c r="M12" s="38">
        <f t="shared" si="49"/>
        <v>0.25</v>
      </c>
      <c r="N12" s="12">
        <f t="shared" ref="N12" si="50">$D12*($E12*$F12)*(1-$J12)*(1-$K12)*(1-$L12)</f>
        <v>8173.125</v>
      </c>
      <c r="O12" s="7">
        <f>N12*(1-$M12)</f>
        <v>6129.84375</v>
      </c>
      <c r="P12" s="7">
        <f t="shared" ref="P12:Q19" si="51">O12*(1-$M12)</f>
        <v>4597.3828125</v>
      </c>
      <c r="Q12" s="7">
        <f t="shared" si="51"/>
        <v>3448.037109375</v>
      </c>
      <c r="R12" s="7">
        <f t="shared" ref="R12:W12" si="52">Q12*(1-$M12)</f>
        <v>2586.02783203125</v>
      </c>
      <c r="S12" s="7">
        <f t="shared" si="52"/>
        <v>1939.5208740234375</v>
      </c>
      <c r="T12" s="7">
        <f t="shared" si="52"/>
        <v>1454.6406555175781</v>
      </c>
      <c r="U12" s="7">
        <f t="shared" si="52"/>
        <v>1090.9804916381836</v>
      </c>
      <c r="V12" s="7">
        <f t="shared" si="52"/>
        <v>818.2353687286377</v>
      </c>
      <c r="W12" s="7">
        <f t="shared" si="52"/>
        <v>613.67652654647827</v>
      </c>
      <c r="X12" s="17" t="str">
        <f>IF($C12="Primary",$D12*$H12*($I12/5)*(1-$J12)*(1-$K12)*(1-$L12),"")</f>
        <v/>
      </c>
      <c r="Y12" t="str">
        <f t="shared" ref="Y12:AA14" si="53">IFERROR(X12*(1-$M12),"")</f>
        <v/>
      </c>
      <c r="Z12" t="str">
        <f t="shared" si="53"/>
        <v/>
      </c>
      <c r="AA12" t="str">
        <f t="shared" si="53"/>
        <v/>
      </c>
      <c r="AB12" t="str">
        <f t="shared" ref="AB12:AG12" si="54">IFERROR(AA12*(1-$M12),"")</f>
        <v/>
      </c>
      <c r="AC12" t="str">
        <f t="shared" si="54"/>
        <v/>
      </c>
      <c r="AD12" t="str">
        <f t="shared" si="54"/>
        <v/>
      </c>
      <c r="AE12" t="str">
        <f t="shared" si="54"/>
        <v/>
      </c>
      <c r="AF12" t="str">
        <f t="shared" si="54"/>
        <v/>
      </c>
      <c r="AG12" t="str">
        <f t="shared" si="54"/>
        <v/>
      </c>
      <c r="AH12" s="17">
        <f>IF($C12="Secondary",$D12*$H12*($I12/5)*(1-$J12)*(1-$K12)*(1-$L12),"")</f>
        <v>4.6875</v>
      </c>
      <c r="AI12">
        <f t="shared" si="18"/>
        <v>3.515625</v>
      </c>
      <c r="AJ12">
        <f t="shared" si="18"/>
        <v>2.63671875</v>
      </c>
      <c r="AK12">
        <f t="shared" si="18"/>
        <v>1.9775390625</v>
      </c>
      <c r="AL12">
        <f t="shared" ref="AL12:AQ12" si="55">IFERROR(AK12*(1-$M12),"")</f>
        <v>1.483154296875</v>
      </c>
      <c r="AM12">
        <f t="shared" si="55"/>
        <v>1.11236572265625</v>
      </c>
      <c r="AN12">
        <f t="shared" si="55"/>
        <v>0.8342742919921875</v>
      </c>
      <c r="AO12">
        <f t="shared" si="55"/>
        <v>0.62570571899414063</v>
      </c>
      <c r="AP12">
        <f t="shared" si="55"/>
        <v>0.46927928924560547</v>
      </c>
      <c r="AQ12">
        <f t="shared" si="55"/>
        <v>0.3519594669342041</v>
      </c>
      <c r="AR12" s="17" t="str">
        <f t="shared" ref="AR12:AR19" si="56">IF($C12="Tiriti",$D12*$H12*($I12/5)*(1-$J12)*(1-$K12)*(1-$L12),"")</f>
        <v/>
      </c>
      <c r="AS12" t="str">
        <f t="shared" ref="AS12:AU19" si="57">IFERROR(AR12*(1-$M12),"")</f>
        <v/>
      </c>
      <c r="AT12" t="str">
        <f t="shared" si="57"/>
        <v/>
      </c>
      <c r="AU12" t="str">
        <f t="shared" si="57"/>
        <v/>
      </c>
      <c r="AV12" t="str">
        <f t="shared" ref="AV12:BA12" si="58">IFERROR(AU12*(1-$M12),"")</f>
        <v/>
      </c>
      <c r="AW12" t="str">
        <f t="shared" si="58"/>
        <v/>
      </c>
      <c r="AX12" t="str">
        <f t="shared" si="58"/>
        <v/>
      </c>
      <c r="AY12" t="str">
        <f t="shared" si="58"/>
        <v/>
      </c>
      <c r="AZ12" t="str">
        <f t="shared" si="58"/>
        <v/>
      </c>
      <c r="BA12" t="str">
        <f t="shared" si="58"/>
        <v/>
      </c>
    </row>
    <row r="13" spans="1:68" ht="28" x14ac:dyDescent="0.3">
      <c r="A13" t="s">
        <v>64</v>
      </c>
      <c r="B13" s="35" t="s">
        <v>65</v>
      </c>
      <c r="C13" s="8" t="s">
        <v>45</v>
      </c>
      <c r="D13">
        <f>$D$2</f>
        <v>5</v>
      </c>
      <c r="E13" s="12">
        <v>312</v>
      </c>
      <c r="F13">
        <v>1</v>
      </c>
      <c r="G13" s="15" t="s">
        <v>66</v>
      </c>
      <c r="H13" s="8">
        <v>5</v>
      </c>
      <c r="I13">
        <v>5</v>
      </c>
      <c r="J13" s="18">
        <f t="shared" si="49"/>
        <v>0.25</v>
      </c>
      <c r="K13" s="19">
        <f t="shared" si="49"/>
        <v>0.75</v>
      </c>
      <c r="L13" s="19">
        <f t="shared" si="49"/>
        <v>0</v>
      </c>
      <c r="M13" s="38">
        <f t="shared" si="49"/>
        <v>0.25</v>
      </c>
      <c r="N13" s="12">
        <f>$D13*($E13*$F13)*(1-$J13)*(1-$K13)*(1-$L13)</f>
        <v>292.5</v>
      </c>
      <c r="O13" s="7">
        <f>N13*(1-$M13)</f>
        <v>219.375</v>
      </c>
      <c r="P13" s="7">
        <f t="shared" si="51"/>
        <v>164.53125</v>
      </c>
      <c r="Q13" s="7">
        <f t="shared" si="51"/>
        <v>123.3984375</v>
      </c>
      <c r="R13" s="7">
        <f t="shared" ref="R13:W13" si="59">Q13*(1-$M13)</f>
        <v>92.548828125</v>
      </c>
      <c r="S13" s="7">
        <f t="shared" si="59"/>
        <v>69.41162109375</v>
      </c>
      <c r="T13" s="7">
        <f t="shared" si="59"/>
        <v>52.0587158203125</v>
      </c>
      <c r="U13" s="7">
        <f t="shared" si="59"/>
        <v>39.044036865234375</v>
      </c>
      <c r="V13" s="7">
        <f t="shared" si="59"/>
        <v>29.283027648925781</v>
      </c>
      <c r="W13" s="7">
        <f t="shared" si="59"/>
        <v>21.962270736694336</v>
      </c>
      <c r="X13" s="17" t="str">
        <f>IF($C13="Primary",$D13*$H13*($I13/5)*(1-$J13)*(1-$K13)*(1-$L13),"")</f>
        <v/>
      </c>
      <c r="Y13" t="str">
        <f t="shared" si="53"/>
        <v/>
      </c>
      <c r="Z13" t="str">
        <f t="shared" si="53"/>
        <v/>
      </c>
      <c r="AA13" t="str">
        <f t="shared" si="53"/>
        <v/>
      </c>
      <c r="AB13" t="str">
        <f t="shared" ref="AB13:AG13" si="60">IFERROR(AA13*(1-$M13),"")</f>
        <v/>
      </c>
      <c r="AC13" t="str">
        <f t="shared" si="60"/>
        <v/>
      </c>
      <c r="AD13" t="str">
        <f t="shared" si="60"/>
        <v/>
      </c>
      <c r="AE13" t="str">
        <f t="shared" si="60"/>
        <v/>
      </c>
      <c r="AF13" t="str">
        <f t="shared" si="60"/>
        <v/>
      </c>
      <c r="AG13" t="str">
        <f t="shared" si="60"/>
        <v/>
      </c>
      <c r="AH13" s="17">
        <f>IF($C13="Secondary",$D13*$H13*($I13/5)*(1-$J13)*(1-$K13)*(1-$L13),"")</f>
        <v>4.6875</v>
      </c>
      <c r="AI13">
        <f t="shared" si="18"/>
        <v>3.515625</v>
      </c>
      <c r="AJ13">
        <f t="shared" si="18"/>
        <v>2.63671875</v>
      </c>
      <c r="AK13">
        <f t="shared" si="18"/>
        <v>1.9775390625</v>
      </c>
      <c r="AL13">
        <f t="shared" ref="AL13:AQ13" si="61">IFERROR(AK13*(1-$M13),"")</f>
        <v>1.483154296875</v>
      </c>
      <c r="AM13">
        <f t="shared" si="61"/>
        <v>1.11236572265625</v>
      </c>
      <c r="AN13">
        <f t="shared" si="61"/>
        <v>0.8342742919921875</v>
      </c>
      <c r="AO13">
        <f t="shared" si="61"/>
        <v>0.62570571899414063</v>
      </c>
      <c r="AP13">
        <f t="shared" si="61"/>
        <v>0.46927928924560547</v>
      </c>
      <c r="AQ13">
        <f t="shared" si="61"/>
        <v>0.3519594669342041</v>
      </c>
      <c r="AR13" s="17" t="str">
        <f t="shared" si="56"/>
        <v/>
      </c>
      <c r="AS13" t="str">
        <f t="shared" si="57"/>
        <v/>
      </c>
      <c r="AT13" t="str">
        <f t="shared" si="57"/>
        <v/>
      </c>
      <c r="AU13" t="str">
        <f t="shared" si="57"/>
        <v/>
      </c>
      <c r="AV13" t="str">
        <f t="shared" ref="AV13:BA13" si="62">IFERROR(AU13*(1-$M13),"")</f>
        <v/>
      </c>
      <c r="AW13" t="str">
        <f t="shared" si="62"/>
        <v/>
      </c>
      <c r="AX13" t="str">
        <f t="shared" si="62"/>
        <v/>
      </c>
      <c r="AY13" t="str">
        <f t="shared" si="62"/>
        <v/>
      </c>
      <c r="AZ13" t="str">
        <f t="shared" si="62"/>
        <v/>
      </c>
      <c r="BA13" t="str">
        <f t="shared" si="62"/>
        <v/>
      </c>
    </row>
    <row r="14" spans="1:68" ht="28" x14ac:dyDescent="0.3">
      <c r="A14" t="s">
        <v>67</v>
      </c>
      <c r="B14" s="8" t="s">
        <v>68</v>
      </c>
      <c r="C14" s="8" t="s">
        <v>42</v>
      </c>
      <c r="D14">
        <f>$D$2</f>
        <v>5</v>
      </c>
      <c r="E14" s="12">
        <v>4822</v>
      </c>
      <c r="F14">
        <v>1</v>
      </c>
      <c r="G14" s="15" t="s">
        <v>69</v>
      </c>
      <c r="H14" s="8">
        <v>10</v>
      </c>
      <c r="I14">
        <v>5</v>
      </c>
      <c r="J14" s="18">
        <f t="shared" si="49"/>
        <v>0.25</v>
      </c>
      <c r="K14" s="19">
        <f t="shared" si="49"/>
        <v>0.75</v>
      </c>
      <c r="L14" s="19">
        <f t="shared" si="49"/>
        <v>0</v>
      </c>
      <c r="M14" s="38">
        <f t="shared" si="49"/>
        <v>0.25</v>
      </c>
      <c r="N14" s="12">
        <f t="shared" ref="N14:N19" si="63">$D14*($E14*$F14)*(1-$J14)*(1-$K14)*(1-$L14)</f>
        <v>4520.625</v>
      </c>
      <c r="O14" s="7">
        <f>N14*(1-$M14)</f>
        <v>3390.46875</v>
      </c>
      <c r="P14" s="7">
        <f t="shared" si="51"/>
        <v>2542.8515625</v>
      </c>
      <c r="Q14" s="7">
        <f t="shared" si="51"/>
        <v>1907.138671875</v>
      </c>
      <c r="R14" s="7">
        <f t="shared" ref="R14:W14" si="64">Q14*(1-$M14)</f>
        <v>1430.35400390625</v>
      </c>
      <c r="S14" s="7">
        <f t="shared" si="64"/>
        <v>1072.7655029296875</v>
      </c>
      <c r="T14" s="7">
        <f t="shared" si="64"/>
        <v>804.57412719726563</v>
      </c>
      <c r="U14" s="7">
        <f t="shared" si="64"/>
        <v>603.43059539794922</v>
      </c>
      <c r="V14" s="7">
        <f t="shared" si="64"/>
        <v>452.57294654846191</v>
      </c>
      <c r="W14" s="7">
        <f t="shared" si="64"/>
        <v>339.42970991134644</v>
      </c>
      <c r="X14" s="17">
        <f>IF($C14="Primary",$D14*$H14*($I14/5)*(1-$J14)*(1-$K14)*(1-$L14),"")</f>
        <v>9.375</v>
      </c>
      <c r="Y14">
        <f t="shared" si="53"/>
        <v>7.03125</v>
      </c>
      <c r="Z14">
        <f t="shared" si="53"/>
        <v>5.2734375</v>
      </c>
      <c r="AA14">
        <f t="shared" si="53"/>
        <v>3.955078125</v>
      </c>
      <c r="AB14">
        <f t="shared" ref="AB14:AG14" si="65">IFERROR(AA14*(1-$M14),"")</f>
        <v>2.96630859375</v>
      </c>
      <c r="AC14">
        <f t="shared" si="65"/>
        <v>2.2247314453125</v>
      </c>
      <c r="AD14">
        <f t="shared" si="65"/>
        <v>1.668548583984375</v>
      </c>
      <c r="AE14">
        <f t="shared" si="65"/>
        <v>1.2514114379882813</v>
      </c>
      <c r="AF14">
        <f t="shared" si="65"/>
        <v>0.93855857849121094</v>
      </c>
      <c r="AG14">
        <f t="shared" si="65"/>
        <v>0.7039189338684082</v>
      </c>
      <c r="AH14" s="17" t="str">
        <f>IF($C14="Secondary",$D14*$H14*($I14/5)*(1-$J14)*(1-$K14)*(1-$L14),"")</f>
        <v/>
      </c>
      <c r="AI14" t="str">
        <f t="shared" si="18"/>
        <v/>
      </c>
      <c r="AJ14" t="str">
        <f t="shared" si="18"/>
        <v/>
      </c>
      <c r="AK14" t="str">
        <f t="shared" si="18"/>
        <v/>
      </c>
      <c r="AL14" t="str">
        <f t="shared" ref="AL14:AQ14" si="66">IFERROR(AK14*(1-$M14),"")</f>
        <v/>
      </c>
      <c r="AM14" t="str">
        <f t="shared" si="66"/>
        <v/>
      </c>
      <c r="AN14" t="str">
        <f t="shared" si="66"/>
        <v/>
      </c>
      <c r="AO14" t="str">
        <f t="shared" si="66"/>
        <v/>
      </c>
      <c r="AP14" t="str">
        <f t="shared" si="66"/>
        <v/>
      </c>
      <c r="AQ14" t="str">
        <f t="shared" si="66"/>
        <v/>
      </c>
      <c r="AR14" s="17" t="str">
        <f t="shared" si="56"/>
        <v/>
      </c>
      <c r="AS14" t="str">
        <f t="shared" si="57"/>
        <v/>
      </c>
      <c r="AT14" t="str">
        <f t="shared" si="57"/>
        <v/>
      </c>
      <c r="AU14" t="str">
        <f t="shared" si="57"/>
        <v/>
      </c>
      <c r="AV14" t="str">
        <f t="shared" ref="AV14:BA14" si="67">IFERROR(AU14*(1-$M14),"")</f>
        <v/>
      </c>
      <c r="AW14" t="str">
        <f t="shared" si="67"/>
        <v/>
      </c>
      <c r="AX14" t="str">
        <f t="shared" si="67"/>
        <v/>
      </c>
      <c r="AY14" t="str">
        <f t="shared" si="67"/>
        <v/>
      </c>
      <c r="AZ14" t="str">
        <f t="shared" si="67"/>
        <v/>
      </c>
      <c r="BA14" t="str">
        <f t="shared" si="67"/>
        <v/>
      </c>
    </row>
    <row r="15" spans="1:68" ht="42" x14ac:dyDescent="0.3">
      <c r="B15" s="8" t="s">
        <v>70</v>
      </c>
      <c r="C15" s="8" t="s">
        <v>45</v>
      </c>
      <c r="D15">
        <f>$D$2</f>
        <v>5</v>
      </c>
      <c r="E15" s="12">
        <v>2906</v>
      </c>
      <c r="F15">
        <v>1</v>
      </c>
      <c r="G15" s="15" t="s">
        <v>71</v>
      </c>
      <c r="H15" s="8">
        <v>5</v>
      </c>
      <c r="I15">
        <v>5</v>
      </c>
      <c r="J15" s="18">
        <f t="shared" si="49"/>
        <v>0.25</v>
      </c>
      <c r="K15" s="19">
        <f t="shared" si="49"/>
        <v>0.75</v>
      </c>
      <c r="L15" s="19">
        <f t="shared" si="49"/>
        <v>0</v>
      </c>
      <c r="M15" s="38">
        <f t="shared" si="49"/>
        <v>0.25</v>
      </c>
      <c r="N15" s="12">
        <f t="shared" si="63"/>
        <v>2724.375</v>
      </c>
      <c r="O15" s="7">
        <f>N15*(1-$M15)</f>
        <v>2043.28125</v>
      </c>
      <c r="P15" s="7">
        <f t="shared" si="51"/>
        <v>1532.4609375</v>
      </c>
      <c r="Q15" s="7">
        <f t="shared" si="51"/>
        <v>1149.345703125</v>
      </c>
      <c r="R15" s="7">
        <f t="shared" ref="R15:W15" si="68">Q15*(1-$M15)</f>
        <v>862.00927734375</v>
      </c>
      <c r="S15" s="7">
        <f t="shared" si="68"/>
        <v>646.5069580078125</v>
      </c>
      <c r="T15" s="7">
        <f t="shared" si="68"/>
        <v>484.88021850585938</v>
      </c>
      <c r="U15" s="7">
        <f t="shared" si="68"/>
        <v>363.66016387939453</v>
      </c>
      <c r="V15" s="7">
        <f t="shared" si="68"/>
        <v>272.7451229095459</v>
      </c>
      <c r="W15" s="7">
        <f t="shared" si="68"/>
        <v>204.55884218215942</v>
      </c>
      <c r="X15" s="17" t="str">
        <f t="shared" ref="X15:X19" si="69">IF($C15="Primary",$D15*$H15*($I15/5)*(1-$J15)*(1-$K15)*(1-$L15),"")</f>
        <v/>
      </c>
      <c r="Y15" t="str">
        <f t="shared" ref="Y15:AA15" si="70">IFERROR(X15*(1-$M15),"")</f>
        <v/>
      </c>
      <c r="Z15" t="str">
        <f t="shared" si="70"/>
        <v/>
      </c>
      <c r="AA15" t="str">
        <f t="shared" si="70"/>
        <v/>
      </c>
      <c r="AB15" t="str">
        <f t="shared" ref="AB15:AG15" si="71">IFERROR(AA15*(1-$M15),"")</f>
        <v/>
      </c>
      <c r="AC15" t="str">
        <f t="shared" si="71"/>
        <v/>
      </c>
      <c r="AD15" t="str">
        <f t="shared" si="71"/>
        <v/>
      </c>
      <c r="AE15" t="str">
        <f t="shared" si="71"/>
        <v/>
      </c>
      <c r="AF15" t="str">
        <f t="shared" si="71"/>
        <v/>
      </c>
      <c r="AG15" t="str">
        <f t="shared" si="71"/>
        <v/>
      </c>
      <c r="AH15" s="17">
        <f>IF($C15="Secondary",$D15*$H15*($I15/5)*(1-$J15)*(1-$K15)*(1-$L15),"")</f>
        <v>4.6875</v>
      </c>
      <c r="AI15">
        <f t="shared" si="18"/>
        <v>3.515625</v>
      </c>
      <c r="AJ15">
        <f t="shared" si="18"/>
        <v>2.63671875</v>
      </c>
      <c r="AK15">
        <f t="shared" si="18"/>
        <v>1.9775390625</v>
      </c>
      <c r="AL15">
        <f t="shared" ref="AL15:AQ15" si="72">IFERROR(AK15*(1-$M15),"")</f>
        <v>1.483154296875</v>
      </c>
      <c r="AM15">
        <f t="shared" si="72"/>
        <v>1.11236572265625</v>
      </c>
      <c r="AN15">
        <f t="shared" si="72"/>
        <v>0.8342742919921875</v>
      </c>
      <c r="AO15">
        <f t="shared" si="72"/>
        <v>0.62570571899414063</v>
      </c>
      <c r="AP15">
        <f t="shared" si="72"/>
        <v>0.46927928924560547</v>
      </c>
      <c r="AQ15">
        <f t="shared" si="72"/>
        <v>0.3519594669342041</v>
      </c>
      <c r="AR15" s="17" t="str">
        <f t="shared" si="56"/>
        <v/>
      </c>
      <c r="AS15" t="str">
        <f t="shared" si="57"/>
        <v/>
      </c>
      <c r="AT15" t="str">
        <f t="shared" si="57"/>
        <v/>
      </c>
      <c r="AU15" t="str">
        <f t="shared" si="57"/>
        <v/>
      </c>
      <c r="AV15" t="str">
        <f t="shared" ref="AV15:BA15" si="73">IFERROR(AU15*(1-$M15),"")</f>
        <v/>
      </c>
      <c r="AW15" t="str">
        <f t="shared" si="73"/>
        <v/>
      </c>
      <c r="AX15" t="str">
        <f t="shared" si="73"/>
        <v/>
      </c>
      <c r="AY15" t="str">
        <f t="shared" si="73"/>
        <v/>
      </c>
      <c r="AZ15" t="str">
        <f t="shared" si="73"/>
        <v/>
      </c>
      <c r="BA15" t="str">
        <f t="shared" si="73"/>
        <v/>
      </c>
    </row>
    <row r="16" spans="1:68" x14ac:dyDescent="0.3">
      <c r="A16" s="1" t="s">
        <v>72</v>
      </c>
      <c r="J16" s="18"/>
      <c r="K16" s="19"/>
      <c r="L16" s="19"/>
      <c r="N16" s="12">
        <f t="shared" si="63"/>
        <v>0</v>
      </c>
      <c r="O16" s="7">
        <f t="shared" ref="O16:Q16" si="74">N16*(1-$M16)</f>
        <v>0</v>
      </c>
      <c r="P16" s="7">
        <f t="shared" si="74"/>
        <v>0</v>
      </c>
      <c r="Q16" s="7">
        <f t="shared" si="74"/>
        <v>0</v>
      </c>
      <c r="R16" s="7">
        <f t="shared" ref="R16:W16" si="75">Q16*(1-$M16)</f>
        <v>0</v>
      </c>
      <c r="S16" s="7">
        <f t="shared" si="75"/>
        <v>0</v>
      </c>
      <c r="T16" s="7">
        <f t="shared" si="75"/>
        <v>0</v>
      </c>
      <c r="U16" s="7">
        <f t="shared" si="75"/>
        <v>0</v>
      </c>
      <c r="V16" s="7">
        <f t="shared" si="75"/>
        <v>0</v>
      </c>
      <c r="W16" s="7">
        <f t="shared" si="75"/>
        <v>0</v>
      </c>
      <c r="X16" s="17" t="str">
        <f t="shared" si="69"/>
        <v/>
      </c>
      <c r="Y16" t="str">
        <f t="shared" ref="Y16:AA16" si="76">IFERROR(X16*(1-$M16),"")</f>
        <v/>
      </c>
      <c r="Z16" t="str">
        <f t="shared" si="76"/>
        <v/>
      </c>
      <c r="AA16" t="str">
        <f t="shared" si="76"/>
        <v/>
      </c>
      <c r="AB16" t="str">
        <f t="shared" ref="AB16:AG16" si="77">IFERROR(AA16*(1-$M16),"")</f>
        <v/>
      </c>
      <c r="AC16" t="str">
        <f t="shared" si="77"/>
        <v/>
      </c>
      <c r="AD16" t="str">
        <f t="shared" si="77"/>
        <v/>
      </c>
      <c r="AE16" t="str">
        <f t="shared" si="77"/>
        <v/>
      </c>
      <c r="AF16" t="str">
        <f t="shared" si="77"/>
        <v/>
      </c>
      <c r="AG16" t="str">
        <f t="shared" si="77"/>
        <v/>
      </c>
      <c r="AH16" s="17" t="str">
        <f t="shared" ref="AH16:AH19" si="78">IF($C16="Secondary",$D16*$H16*($I16/5)*(1-$J16)*(1-$K16)*(1-$L16),"")</f>
        <v/>
      </c>
      <c r="AI16" t="str">
        <f t="shared" ref="AI16:AK16" si="79">IFERROR(AH16*(1-$M16),"")</f>
        <v/>
      </c>
      <c r="AJ16" t="str">
        <f t="shared" si="79"/>
        <v/>
      </c>
      <c r="AK16" t="str">
        <f t="shared" si="79"/>
        <v/>
      </c>
      <c r="AL16" t="str">
        <f t="shared" ref="AL16:AQ16" si="80">IFERROR(AK16*(1-$M16),"")</f>
        <v/>
      </c>
      <c r="AM16" t="str">
        <f t="shared" si="80"/>
        <v/>
      </c>
      <c r="AN16" t="str">
        <f t="shared" si="80"/>
        <v/>
      </c>
      <c r="AO16" t="str">
        <f t="shared" si="80"/>
        <v/>
      </c>
      <c r="AP16" t="str">
        <f t="shared" si="80"/>
        <v/>
      </c>
      <c r="AQ16" t="str">
        <f t="shared" si="80"/>
        <v/>
      </c>
      <c r="AR16" s="17" t="str">
        <f t="shared" si="56"/>
        <v/>
      </c>
      <c r="AS16" t="str">
        <f t="shared" ref="AS16:AU16" si="81">IFERROR(AR16*(1-$M16),"")</f>
        <v/>
      </c>
      <c r="AT16" t="str">
        <f t="shared" si="81"/>
        <v/>
      </c>
      <c r="AU16" t="str">
        <f t="shared" si="81"/>
        <v/>
      </c>
      <c r="AV16" t="str">
        <f t="shared" ref="AV16:BA16" si="82">IFERROR(AU16*(1-$M16),"")</f>
        <v/>
      </c>
      <c r="AW16" t="str">
        <f t="shared" si="82"/>
        <v/>
      </c>
      <c r="AX16" t="str">
        <f t="shared" si="82"/>
        <v/>
      </c>
      <c r="AY16" t="str">
        <f t="shared" si="82"/>
        <v/>
      </c>
      <c r="AZ16" t="str">
        <f t="shared" si="82"/>
        <v/>
      </c>
      <c r="BA16" t="str">
        <f t="shared" si="82"/>
        <v/>
      </c>
    </row>
    <row r="17" spans="1:55" ht="28" x14ac:dyDescent="0.3">
      <c r="B17" s="8" t="s">
        <v>73</v>
      </c>
      <c r="C17" s="8" t="s">
        <v>49</v>
      </c>
      <c r="D17">
        <f>$D$2</f>
        <v>5</v>
      </c>
      <c r="G17" s="15" t="s">
        <v>74</v>
      </c>
      <c r="H17" s="8">
        <v>5</v>
      </c>
      <c r="I17">
        <v>5</v>
      </c>
      <c r="J17" s="18">
        <f t="shared" ref="J17:M18" si="83">J$2</f>
        <v>0.25</v>
      </c>
      <c r="K17" s="19">
        <f t="shared" si="83"/>
        <v>0.75</v>
      </c>
      <c r="L17" s="19">
        <f t="shared" si="83"/>
        <v>0</v>
      </c>
      <c r="M17" s="38">
        <f t="shared" si="83"/>
        <v>0.25</v>
      </c>
      <c r="N17" s="12">
        <f t="shared" si="63"/>
        <v>0</v>
      </c>
      <c r="O17" s="7">
        <f t="shared" ref="O17:Q17" si="84">N17*(1-$M17)</f>
        <v>0</v>
      </c>
      <c r="P17" s="7">
        <f t="shared" si="84"/>
        <v>0</v>
      </c>
      <c r="Q17" s="7">
        <f t="shared" si="84"/>
        <v>0</v>
      </c>
      <c r="R17" s="7">
        <f t="shared" ref="R17:W17" si="85">Q17*(1-$M17)</f>
        <v>0</v>
      </c>
      <c r="S17" s="7">
        <f t="shared" si="85"/>
        <v>0</v>
      </c>
      <c r="T17" s="7">
        <f t="shared" si="85"/>
        <v>0</v>
      </c>
      <c r="U17" s="7">
        <f t="shared" si="85"/>
        <v>0</v>
      </c>
      <c r="V17" s="7">
        <f t="shared" si="85"/>
        <v>0</v>
      </c>
      <c r="W17" s="7">
        <f t="shared" si="85"/>
        <v>0</v>
      </c>
      <c r="X17" s="17" t="str">
        <f t="shared" si="69"/>
        <v/>
      </c>
      <c r="Y17" t="str">
        <f t="shared" ref="Y17:AA17" si="86">IFERROR(X17*(1-$M17),"")</f>
        <v/>
      </c>
      <c r="Z17" t="str">
        <f t="shared" si="86"/>
        <v/>
      </c>
      <c r="AA17" t="str">
        <f t="shared" si="86"/>
        <v/>
      </c>
      <c r="AB17" t="str">
        <f t="shared" ref="AB17:AG17" si="87">IFERROR(AA17*(1-$M17),"")</f>
        <v/>
      </c>
      <c r="AC17" t="str">
        <f t="shared" si="87"/>
        <v/>
      </c>
      <c r="AD17" t="str">
        <f t="shared" si="87"/>
        <v/>
      </c>
      <c r="AE17" t="str">
        <f t="shared" si="87"/>
        <v/>
      </c>
      <c r="AF17" t="str">
        <f t="shared" si="87"/>
        <v/>
      </c>
      <c r="AG17" t="str">
        <f t="shared" si="87"/>
        <v/>
      </c>
      <c r="AH17" s="17" t="str">
        <f t="shared" si="78"/>
        <v/>
      </c>
      <c r="AI17" t="str">
        <f t="shared" ref="AI17:AK17" si="88">IFERROR(AH17*(1-$M17),"")</f>
        <v/>
      </c>
      <c r="AJ17" t="str">
        <f t="shared" si="88"/>
        <v/>
      </c>
      <c r="AK17" t="str">
        <f t="shared" si="88"/>
        <v/>
      </c>
      <c r="AL17" t="str">
        <f t="shared" ref="AL17:AQ17" si="89">IFERROR(AK17*(1-$M17),"")</f>
        <v/>
      </c>
      <c r="AM17" t="str">
        <f t="shared" si="89"/>
        <v/>
      </c>
      <c r="AN17" t="str">
        <f t="shared" si="89"/>
        <v/>
      </c>
      <c r="AO17" t="str">
        <f t="shared" si="89"/>
        <v/>
      </c>
      <c r="AP17" t="str">
        <f t="shared" si="89"/>
        <v/>
      </c>
      <c r="AQ17" t="str">
        <f t="shared" si="89"/>
        <v/>
      </c>
      <c r="AR17" s="17">
        <f t="shared" si="56"/>
        <v>4.6875</v>
      </c>
      <c r="AS17">
        <f t="shared" ref="AS17:AU17" si="90">IFERROR(AR17*(1-$M17),"")</f>
        <v>3.515625</v>
      </c>
      <c r="AT17">
        <f t="shared" si="90"/>
        <v>2.63671875</v>
      </c>
      <c r="AU17">
        <f t="shared" si="90"/>
        <v>1.9775390625</v>
      </c>
      <c r="AV17">
        <f t="shared" ref="AV17:BA17" si="91">IFERROR(AU17*(1-$M17),"")</f>
        <v>1.483154296875</v>
      </c>
      <c r="AW17">
        <f t="shared" si="91"/>
        <v>1.11236572265625</v>
      </c>
      <c r="AX17">
        <f t="shared" si="91"/>
        <v>0.8342742919921875</v>
      </c>
      <c r="AY17">
        <f t="shared" si="91"/>
        <v>0.62570571899414063</v>
      </c>
      <c r="AZ17">
        <f t="shared" si="91"/>
        <v>0.46927928924560547</v>
      </c>
      <c r="BA17">
        <f t="shared" si="91"/>
        <v>0.3519594669342041</v>
      </c>
    </row>
    <row r="18" spans="1:55" ht="42" x14ac:dyDescent="0.3">
      <c r="B18" s="8" t="s">
        <v>75</v>
      </c>
      <c r="C18" s="8" t="s">
        <v>49</v>
      </c>
      <c r="D18">
        <f>$D$2</f>
        <v>5</v>
      </c>
      <c r="G18" s="15" t="s">
        <v>76</v>
      </c>
      <c r="H18" s="8">
        <v>5</v>
      </c>
      <c r="I18">
        <v>5</v>
      </c>
      <c r="J18" s="18">
        <f t="shared" si="83"/>
        <v>0.25</v>
      </c>
      <c r="K18" s="19">
        <f t="shared" si="83"/>
        <v>0.75</v>
      </c>
      <c r="L18" s="19">
        <f t="shared" si="83"/>
        <v>0</v>
      </c>
      <c r="M18" s="38">
        <f t="shared" si="83"/>
        <v>0.25</v>
      </c>
      <c r="N18" s="12">
        <f t="shared" si="63"/>
        <v>0</v>
      </c>
      <c r="O18" s="7">
        <f t="shared" ref="O18:Q18" si="92">N18*(1-$M18)</f>
        <v>0</v>
      </c>
      <c r="P18" s="7">
        <f t="shared" si="92"/>
        <v>0</v>
      </c>
      <c r="Q18" s="7">
        <f t="shared" si="92"/>
        <v>0</v>
      </c>
      <c r="R18" s="7">
        <f t="shared" ref="R18:W18" si="93">Q18*(1-$M18)</f>
        <v>0</v>
      </c>
      <c r="S18" s="7">
        <f t="shared" si="93"/>
        <v>0</v>
      </c>
      <c r="T18" s="7">
        <f t="shared" si="93"/>
        <v>0</v>
      </c>
      <c r="U18" s="7">
        <f t="shared" si="93"/>
        <v>0</v>
      </c>
      <c r="V18" s="7">
        <f t="shared" si="93"/>
        <v>0</v>
      </c>
      <c r="W18" s="7">
        <f t="shared" si="93"/>
        <v>0</v>
      </c>
      <c r="X18" s="17" t="str">
        <f t="shared" si="69"/>
        <v/>
      </c>
      <c r="Y18" t="str">
        <f t="shared" ref="Y18:AA18" si="94">IFERROR(X18*(1-$M18),"")</f>
        <v/>
      </c>
      <c r="Z18" t="str">
        <f t="shared" si="94"/>
        <v/>
      </c>
      <c r="AA18" t="str">
        <f t="shared" si="94"/>
        <v/>
      </c>
      <c r="AB18" t="str">
        <f t="shared" ref="AB18:AG18" si="95">IFERROR(AA18*(1-$M18),"")</f>
        <v/>
      </c>
      <c r="AC18" t="str">
        <f t="shared" si="95"/>
        <v/>
      </c>
      <c r="AD18" t="str">
        <f t="shared" si="95"/>
        <v/>
      </c>
      <c r="AE18" t="str">
        <f t="shared" si="95"/>
        <v/>
      </c>
      <c r="AF18" t="str">
        <f t="shared" si="95"/>
        <v/>
      </c>
      <c r="AG18" t="str">
        <f t="shared" si="95"/>
        <v/>
      </c>
      <c r="AH18" s="17" t="str">
        <f t="shared" si="78"/>
        <v/>
      </c>
      <c r="AI18" t="str">
        <f t="shared" ref="AI18:AK18" si="96">IFERROR(AH18*(1-$M18),"")</f>
        <v/>
      </c>
      <c r="AJ18" t="str">
        <f t="shared" si="96"/>
        <v/>
      </c>
      <c r="AK18" t="str">
        <f t="shared" si="96"/>
        <v/>
      </c>
      <c r="AL18" t="str">
        <f t="shared" ref="AL18:AQ18" si="97">IFERROR(AK18*(1-$M18),"")</f>
        <v/>
      </c>
      <c r="AM18" t="str">
        <f t="shared" si="97"/>
        <v/>
      </c>
      <c r="AN18" t="str">
        <f t="shared" si="97"/>
        <v/>
      </c>
      <c r="AO18" t="str">
        <f t="shared" si="97"/>
        <v/>
      </c>
      <c r="AP18" t="str">
        <f t="shared" si="97"/>
        <v/>
      </c>
      <c r="AQ18" t="str">
        <f t="shared" si="97"/>
        <v/>
      </c>
      <c r="AR18" s="17">
        <f t="shared" si="56"/>
        <v>4.6875</v>
      </c>
      <c r="AS18">
        <f t="shared" ref="AS18:AU18" si="98">IFERROR(AR18*(1-$M18),"")</f>
        <v>3.515625</v>
      </c>
      <c r="AT18">
        <f t="shared" si="98"/>
        <v>2.63671875</v>
      </c>
      <c r="AU18">
        <f t="shared" si="98"/>
        <v>1.9775390625</v>
      </c>
      <c r="AV18">
        <f t="shared" ref="AV18:BA18" si="99">IFERROR(AU18*(1-$M18),"")</f>
        <v>1.483154296875</v>
      </c>
      <c r="AW18">
        <f t="shared" si="99"/>
        <v>1.11236572265625</v>
      </c>
      <c r="AX18">
        <f t="shared" si="99"/>
        <v>0.8342742919921875</v>
      </c>
      <c r="AY18">
        <f t="shared" si="99"/>
        <v>0.62570571899414063</v>
      </c>
      <c r="AZ18">
        <f t="shared" si="99"/>
        <v>0.46927928924560547</v>
      </c>
      <c r="BA18">
        <f t="shared" si="99"/>
        <v>0.3519594669342041</v>
      </c>
    </row>
    <row r="19" spans="1:55" s="2" customFormat="1" ht="70.5" thickBot="1" x14ac:dyDescent="0.35">
      <c r="B19" s="10" t="s">
        <v>77</v>
      </c>
      <c r="C19" s="10" t="s">
        <v>49</v>
      </c>
      <c r="D19">
        <f>$D$2</f>
        <v>5</v>
      </c>
      <c r="E19" s="40"/>
      <c r="G19" s="41" t="s">
        <v>104</v>
      </c>
      <c r="H19" s="10">
        <v>5</v>
      </c>
      <c r="I19" s="2">
        <v>5</v>
      </c>
      <c r="J19" s="42">
        <f>J$2</f>
        <v>0.25</v>
      </c>
      <c r="K19" s="43">
        <f>K$2</f>
        <v>0.75</v>
      </c>
      <c r="L19" s="43">
        <f>L$2</f>
        <v>0</v>
      </c>
      <c r="M19" s="44">
        <f>M$2</f>
        <v>0.25</v>
      </c>
      <c r="N19" s="12">
        <f t="shared" si="63"/>
        <v>0</v>
      </c>
      <c r="O19" s="6">
        <f>N19*(1-$M19)</f>
        <v>0</v>
      </c>
      <c r="P19" s="6">
        <f t="shared" si="51"/>
        <v>0</v>
      </c>
      <c r="Q19" s="6">
        <f t="shared" si="51"/>
        <v>0</v>
      </c>
      <c r="R19" s="6">
        <f t="shared" ref="R19:W19" si="100">Q19*(1-$M19)</f>
        <v>0</v>
      </c>
      <c r="S19" s="6">
        <f t="shared" si="100"/>
        <v>0</v>
      </c>
      <c r="T19" s="6">
        <f t="shared" si="100"/>
        <v>0</v>
      </c>
      <c r="U19" s="6">
        <f t="shared" si="100"/>
        <v>0</v>
      </c>
      <c r="V19" s="6">
        <f t="shared" si="100"/>
        <v>0</v>
      </c>
      <c r="W19" s="6">
        <f t="shared" si="100"/>
        <v>0</v>
      </c>
      <c r="X19" s="17" t="str">
        <f t="shared" si="69"/>
        <v/>
      </c>
      <c r="Y19" t="str">
        <f t="shared" ref="Y19:AA19" si="101">IFERROR(X19*(1-$M19),"")</f>
        <v/>
      </c>
      <c r="Z19" t="str">
        <f t="shared" si="101"/>
        <v/>
      </c>
      <c r="AA19" t="str">
        <f t="shared" si="101"/>
        <v/>
      </c>
      <c r="AB19" t="str">
        <f t="shared" ref="AB19:AG19" si="102">IFERROR(AA19*(1-$M19),"")</f>
        <v/>
      </c>
      <c r="AC19" t="str">
        <f t="shared" si="102"/>
        <v/>
      </c>
      <c r="AD19" t="str">
        <f t="shared" si="102"/>
        <v/>
      </c>
      <c r="AE19" t="str">
        <f t="shared" si="102"/>
        <v/>
      </c>
      <c r="AF19" t="str">
        <f t="shared" si="102"/>
        <v/>
      </c>
      <c r="AG19" t="str">
        <f t="shared" si="102"/>
        <v/>
      </c>
      <c r="AH19" s="17" t="str">
        <f t="shared" si="78"/>
        <v/>
      </c>
      <c r="AI19" t="str">
        <f t="shared" ref="AI19:AK19" si="103">IFERROR(AH19*(1-$M19),"")</f>
        <v/>
      </c>
      <c r="AJ19" t="str">
        <f t="shared" si="103"/>
        <v/>
      </c>
      <c r="AK19" t="str">
        <f t="shared" si="103"/>
        <v/>
      </c>
      <c r="AL19" t="str">
        <f t="shared" ref="AL19:AQ19" si="104">IFERROR(AK19*(1-$M19),"")</f>
        <v/>
      </c>
      <c r="AM19" t="str">
        <f t="shared" si="104"/>
        <v/>
      </c>
      <c r="AN19" t="str">
        <f t="shared" si="104"/>
        <v/>
      </c>
      <c r="AO19" t="str">
        <f t="shared" si="104"/>
        <v/>
      </c>
      <c r="AP19" t="str">
        <f t="shared" si="104"/>
        <v/>
      </c>
      <c r="AQ19" t="str">
        <f t="shared" si="104"/>
        <v/>
      </c>
      <c r="AR19" s="17">
        <f t="shared" si="56"/>
        <v>4.6875</v>
      </c>
      <c r="AS19">
        <f t="shared" si="57"/>
        <v>3.515625</v>
      </c>
      <c r="AT19">
        <f t="shared" si="57"/>
        <v>2.63671875</v>
      </c>
      <c r="AU19">
        <f t="shared" si="57"/>
        <v>1.9775390625</v>
      </c>
      <c r="AV19">
        <f t="shared" ref="AV19:BA19" si="105">IFERROR(AU19*(1-$M19),"")</f>
        <v>1.483154296875</v>
      </c>
      <c r="AW19">
        <f t="shared" si="105"/>
        <v>1.11236572265625</v>
      </c>
      <c r="AX19">
        <f t="shared" si="105"/>
        <v>0.8342742919921875</v>
      </c>
      <c r="AY19">
        <f t="shared" si="105"/>
        <v>0.62570571899414063</v>
      </c>
      <c r="AZ19">
        <f t="shared" si="105"/>
        <v>0.46927928924560547</v>
      </c>
      <c r="BA19">
        <f t="shared" si="105"/>
        <v>0.3519594669342041</v>
      </c>
      <c r="BB19"/>
      <c r="BC19" s="45"/>
    </row>
    <row r="20" spans="1:55" s="21" customFormat="1" x14ac:dyDescent="0.3">
      <c r="A20" s="21" t="s">
        <v>79</v>
      </c>
      <c r="B20" s="22"/>
      <c r="C20" s="22"/>
      <c r="E20" s="29"/>
      <c r="G20" s="24"/>
      <c r="H20" s="22"/>
      <c r="J20" s="30"/>
      <c r="M20" s="39"/>
      <c r="N20" s="29">
        <f>SUM(N4:N19)</f>
        <v>193634.85406835348</v>
      </c>
      <c r="O20" s="29">
        <f>SUM(O4:O19)</f>
        <v>145226.14055126513</v>
      </c>
      <c r="P20" s="29">
        <f>SUM(P4:P19)</f>
        <v>108919.60541344884</v>
      </c>
      <c r="Q20" s="29">
        <f>SUM(Q4:Q19)</f>
        <v>81689.704060086631</v>
      </c>
      <c r="R20" s="29">
        <f t="shared" ref="R20:W20" si="106">SUM(R4:R19)</f>
        <v>61267.278045064973</v>
      </c>
      <c r="S20" s="29">
        <f t="shared" si="106"/>
        <v>45950.45853379873</v>
      </c>
      <c r="T20" s="29">
        <f t="shared" si="106"/>
        <v>34462.843900349049</v>
      </c>
      <c r="U20" s="29">
        <f t="shared" si="106"/>
        <v>25847.132925261783</v>
      </c>
      <c r="V20" s="29">
        <f t="shared" si="106"/>
        <v>19385.349693946337</v>
      </c>
      <c r="W20" s="29">
        <f t="shared" si="106"/>
        <v>14539.012270459754</v>
      </c>
      <c r="X20" s="31">
        <f>SUM(X4:X19)</f>
        <v>28.125</v>
      </c>
      <c r="Y20" s="31">
        <f>SUM(Y4:Y19)</f>
        <v>21.09375</v>
      </c>
      <c r="Z20" s="31">
        <f>SUM(Z4:Z19)</f>
        <v>15.8203125</v>
      </c>
      <c r="AA20" s="31">
        <f>SUM(AA4:AA19)</f>
        <v>11.865234375</v>
      </c>
      <c r="AB20" s="31">
        <f t="shared" ref="AB20:AG20" si="107">SUM(AB4:AB19)</f>
        <v>8.89892578125</v>
      </c>
      <c r="AC20" s="31">
        <f t="shared" si="107"/>
        <v>6.6741943359375</v>
      </c>
      <c r="AD20" s="31">
        <f t="shared" si="107"/>
        <v>5.005645751953125</v>
      </c>
      <c r="AE20" s="31">
        <f t="shared" si="107"/>
        <v>3.7542343139648438</v>
      </c>
      <c r="AF20" s="31">
        <f t="shared" si="107"/>
        <v>2.8156757354736328</v>
      </c>
      <c r="AG20" s="31">
        <f t="shared" si="107"/>
        <v>2.1117568016052246</v>
      </c>
      <c r="AH20" s="31">
        <f>SUM(AH4:AH19)</f>
        <v>37.5</v>
      </c>
      <c r="AI20" s="31">
        <f>SUM(AI4:AI19)</f>
        <v>28.125</v>
      </c>
      <c r="AJ20" s="31">
        <f>SUM(AJ4:AJ19)</f>
        <v>21.09375</v>
      </c>
      <c r="AK20" s="31">
        <f>SUM(AK4:AK19)</f>
        <v>15.8203125</v>
      </c>
      <c r="AL20" s="31">
        <f t="shared" ref="AL20:AQ20" si="108">SUM(AL4:AL19)</f>
        <v>11.865234375</v>
      </c>
      <c r="AM20" s="31">
        <f t="shared" si="108"/>
        <v>8.89892578125</v>
      </c>
      <c r="AN20" s="31">
        <f t="shared" si="108"/>
        <v>6.6741943359375</v>
      </c>
      <c r="AO20" s="31">
        <f t="shared" si="108"/>
        <v>5.005645751953125</v>
      </c>
      <c r="AP20" s="31">
        <f t="shared" si="108"/>
        <v>3.7542343139648438</v>
      </c>
      <c r="AQ20" s="31">
        <f t="shared" si="108"/>
        <v>2.8156757354736328</v>
      </c>
      <c r="AR20" s="31">
        <f>SUM(AR4:AR19)</f>
        <v>14.0625</v>
      </c>
      <c r="AS20" s="31">
        <f>SUM(AS4:AS19)</f>
        <v>10.546875</v>
      </c>
      <c r="AT20" s="31">
        <f>SUM(AT4:AT19)</f>
        <v>7.91015625</v>
      </c>
      <c r="AU20" s="31">
        <f>SUM(AU4:AU19)</f>
        <v>5.9326171875</v>
      </c>
      <c r="AV20" s="31">
        <f t="shared" ref="AV20:BA20" si="109">SUM(AV4:AV19)</f>
        <v>4.449462890625</v>
      </c>
      <c r="AW20" s="31">
        <f t="shared" si="109"/>
        <v>3.33709716796875</v>
      </c>
      <c r="AX20" s="31">
        <f t="shared" si="109"/>
        <v>2.5028228759765625</v>
      </c>
      <c r="AY20" s="31">
        <f t="shared" si="109"/>
        <v>1.8771171569824219</v>
      </c>
      <c r="AZ20" s="31">
        <f t="shared" si="109"/>
        <v>1.4078378677368164</v>
      </c>
      <c r="BA20" s="31">
        <f t="shared" si="109"/>
        <v>1.0558784008026123</v>
      </c>
      <c r="BB20" s="31"/>
      <c r="BC20" s="30"/>
    </row>
    <row r="21" spans="1:55" s="21" customFormat="1" x14ac:dyDescent="0.3">
      <c r="A21" s="21" t="s">
        <v>80</v>
      </c>
      <c r="B21" s="22"/>
      <c r="C21" s="22"/>
      <c r="E21" s="29"/>
      <c r="G21" s="24"/>
      <c r="H21" s="22"/>
      <c r="J21" s="30"/>
      <c r="M21" s="39"/>
      <c r="N21" s="29">
        <f>N20</f>
        <v>193634.85406835348</v>
      </c>
      <c r="O21" s="32">
        <f>N21+O20</f>
        <v>338860.99461961864</v>
      </c>
      <c r="P21" s="32">
        <f t="shared" ref="P21:Q21" si="110">O21+P20</f>
        <v>447780.60003306746</v>
      </c>
      <c r="Q21" s="32">
        <f t="shared" si="110"/>
        <v>529470.30409315415</v>
      </c>
      <c r="R21" s="32">
        <f t="shared" ref="R21" si="111">Q21+R20</f>
        <v>590737.58213821915</v>
      </c>
      <c r="S21" s="32">
        <f t="shared" ref="S21" si="112">R21+S20</f>
        <v>636688.04067201784</v>
      </c>
      <c r="T21" s="32">
        <f t="shared" ref="T21" si="113">S21+T20</f>
        <v>671150.88457236695</v>
      </c>
      <c r="U21" s="32">
        <f t="shared" ref="U21" si="114">T21+U20</f>
        <v>696998.01749762869</v>
      </c>
      <c r="V21" s="32">
        <f t="shared" ref="V21" si="115">U21+V20</f>
        <v>716383.367191575</v>
      </c>
      <c r="W21" s="32">
        <f t="shared" ref="W21" si="116">V21+W20</f>
        <v>730922.37946203479</v>
      </c>
      <c r="X21" s="33">
        <f>X20</f>
        <v>28.125</v>
      </c>
      <c r="Y21" s="34">
        <f>X21+Y20</f>
        <v>49.21875</v>
      </c>
      <c r="Z21" s="34">
        <f t="shared" ref="Z21:AA21" si="117">Y21+Z20</f>
        <v>65.0390625</v>
      </c>
      <c r="AA21" s="34">
        <f t="shared" si="117"/>
        <v>76.904296875</v>
      </c>
      <c r="AB21" s="34">
        <f t="shared" ref="AB21" si="118">AA21+AB20</f>
        <v>85.80322265625</v>
      </c>
      <c r="AC21" s="34">
        <f t="shared" ref="AC21" si="119">AB21+AC20</f>
        <v>92.4774169921875</v>
      </c>
      <c r="AD21" s="34">
        <f t="shared" ref="AD21" si="120">AC21+AD20</f>
        <v>97.483062744140625</v>
      </c>
      <c r="AE21" s="34">
        <f t="shared" ref="AE21" si="121">AD21+AE20</f>
        <v>101.23729705810547</v>
      </c>
      <c r="AF21" s="34">
        <f t="shared" ref="AF21" si="122">AE21+AF20</f>
        <v>104.0529727935791</v>
      </c>
      <c r="AG21" s="34">
        <f t="shared" ref="AG21" si="123">AF21+AG20</f>
        <v>106.16472959518433</v>
      </c>
      <c r="AH21" s="33">
        <f>AH20</f>
        <v>37.5</v>
      </c>
      <c r="AI21" s="34">
        <f>AH21+AI20</f>
        <v>65.625</v>
      </c>
      <c r="AJ21" s="34">
        <f t="shared" ref="AJ21:AK21" si="124">AI21+AJ20</f>
        <v>86.71875</v>
      </c>
      <c r="AK21" s="34">
        <f t="shared" si="124"/>
        <v>102.5390625</v>
      </c>
      <c r="AL21" s="34">
        <f t="shared" ref="AL21" si="125">AK21+AL20</f>
        <v>114.404296875</v>
      </c>
      <c r="AM21" s="34">
        <f t="shared" ref="AM21" si="126">AL21+AM20</f>
        <v>123.30322265625</v>
      </c>
      <c r="AN21" s="34">
        <f t="shared" ref="AN21" si="127">AM21+AN20</f>
        <v>129.9774169921875</v>
      </c>
      <c r="AO21" s="34">
        <f t="shared" ref="AO21" si="128">AN21+AO20</f>
        <v>134.98306274414063</v>
      </c>
      <c r="AP21" s="34">
        <f t="shared" ref="AP21" si="129">AO21+AP20</f>
        <v>138.73729705810547</v>
      </c>
      <c r="AQ21" s="34">
        <f t="shared" ref="AQ21" si="130">AP21+AQ20</f>
        <v>141.5529727935791</v>
      </c>
      <c r="AR21" s="33">
        <f>AR20</f>
        <v>14.0625</v>
      </c>
      <c r="AS21" s="34">
        <f>AR21+AS20</f>
        <v>24.609375</v>
      </c>
      <c r="AT21" s="34">
        <f t="shared" ref="AT21:AU21" si="131">AS21+AT20</f>
        <v>32.51953125</v>
      </c>
      <c r="AU21" s="34">
        <f t="shared" si="131"/>
        <v>38.4521484375</v>
      </c>
      <c r="AV21" s="34">
        <f t="shared" ref="AV21" si="132">AU21+AV20</f>
        <v>42.901611328125</v>
      </c>
      <c r="AW21" s="34">
        <f t="shared" ref="AW21" si="133">AV21+AW20</f>
        <v>46.23870849609375</v>
      </c>
      <c r="AX21" s="34">
        <f t="shared" ref="AX21" si="134">AW21+AX20</f>
        <v>48.741531372070313</v>
      </c>
      <c r="AY21" s="34">
        <f t="shared" ref="AY21" si="135">AX21+AY20</f>
        <v>50.618648529052734</v>
      </c>
      <c r="AZ21" s="34">
        <f t="shared" ref="AZ21" si="136">AY21+AZ20</f>
        <v>52.026486396789551</v>
      </c>
      <c r="BA21" s="34">
        <f t="shared" ref="BA21" si="137">AZ21+BA20</f>
        <v>53.082364797592163</v>
      </c>
      <c r="BB21" s="34"/>
      <c r="BC21" s="30"/>
    </row>
    <row r="22" spans="1:55" x14ac:dyDescent="0.3">
      <c r="A22" s="21" t="s">
        <v>81</v>
      </c>
      <c r="I22" s="8"/>
      <c r="J22" s="18"/>
      <c r="K22" s="19"/>
      <c r="L22" s="19"/>
      <c r="N22" s="1">
        <f>N$21/$E$39</f>
        <v>2.3051768341470651</v>
      </c>
      <c r="O22" s="1">
        <f t="shared" ref="O22:W22" si="138">O$21/$E$39</f>
        <v>4.0340594597573647</v>
      </c>
      <c r="P22" s="1">
        <f t="shared" si="138"/>
        <v>5.3307214289650888</v>
      </c>
      <c r="Q22" s="1">
        <f t="shared" si="138"/>
        <v>6.3032179058708824</v>
      </c>
      <c r="R22" s="1">
        <f t="shared" si="138"/>
        <v>7.0325902635502278</v>
      </c>
      <c r="S22" s="1">
        <f t="shared" si="138"/>
        <v>7.5796195318097359</v>
      </c>
      <c r="T22" s="1">
        <f t="shared" si="138"/>
        <v>7.9898914830043681</v>
      </c>
      <c r="U22" s="1">
        <f t="shared" si="138"/>
        <v>8.2975954464003419</v>
      </c>
      <c r="V22" s="1">
        <f t="shared" si="138"/>
        <v>8.5283734189473215</v>
      </c>
      <c r="W22" s="1">
        <f t="shared" si="138"/>
        <v>8.7014568983575575</v>
      </c>
    </row>
    <row r="28" spans="1:55" x14ac:dyDescent="0.3">
      <c r="B28" s="1"/>
      <c r="C28" s="1" t="s">
        <v>82</v>
      </c>
      <c r="D28" s="1" t="s">
        <v>83</v>
      </c>
      <c r="E28" s="1" t="s">
        <v>53</v>
      </c>
    </row>
    <row r="29" spans="1:55" x14ac:dyDescent="0.3">
      <c r="A29"/>
      <c r="B29"/>
      <c r="C29"/>
      <c r="E29"/>
    </row>
    <row r="30" spans="1:55" x14ac:dyDescent="0.3">
      <c r="A30" s="1" t="s">
        <v>84</v>
      </c>
      <c r="B30"/>
      <c r="C30"/>
      <c r="E30"/>
    </row>
    <row r="31" spans="1:55" x14ac:dyDescent="0.3">
      <c r="A31" t="s">
        <v>85</v>
      </c>
      <c r="B31"/>
      <c r="C31">
        <v>5</v>
      </c>
      <c r="D31" s="4">
        <f>BaseInputs!D4</f>
        <v>700000</v>
      </c>
      <c r="E31" s="4">
        <f>BaseInputs!E4</f>
        <v>3500000</v>
      </c>
    </row>
    <row r="32" spans="1:55" x14ac:dyDescent="0.3">
      <c r="A32" t="s">
        <v>86</v>
      </c>
      <c r="B32"/>
      <c r="C32"/>
      <c r="D32" s="4">
        <f>BaseInputs!D5</f>
        <v>0</v>
      </c>
      <c r="E32" s="4">
        <f>BaseInputs!E5</f>
        <v>-3500000</v>
      </c>
    </row>
    <row r="33" spans="1:5" x14ac:dyDescent="0.3">
      <c r="A33" t="s">
        <v>87</v>
      </c>
      <c r="B33"/>
      <c r="C33">
        <v>5</v>
      </c>
      <c r="D33" s="4">
        <f>BaseInputs!D6</f>
        <v>10000</v>
      </c>
      <c r="E33" s="4">
        <f>BaseInputs!E6</f>
        <v>50000</v>
      </c>
    </row>
    <row r="34" spans="1:5" x14ac:dyDescent="0.3">
      <c r="A34" t="s">
        <v>88</v>
      </c>
      <c r="B34"/>
      <c r="C34">
        <v>5</v>
      </c>
      <c r="D34" s="4">
        <f>BaseInputs!D7</f>
        <v>5000</v>
      </c>
      <c r="E34" s="4">
        <f>BaseInputs!E7</f>
        <v>25000</v>
      </c>
    </row>
    <row r="35" spans="1:5" x14ac:dyDescent="0.3">
      <c r="A35" s="1" t="s">
        <v>89</v>
      </c>
      <c r="B35"/>
      <c r="C35"/>
      <c r="D35" s="4"/>
      <c r="E35" s="4"/>
    </row>
    <row r="36" spans="1:5" x14ac:dyDescent="0.3">
      <c r="A36" t="s">
        <v>90</v>
      </c>
      <c r="B36"/>
      <c r="C36">
        <v>5</v>
      </c>
      <c r="D36" s="4">
        <f>BaseInputs!D9</f>
        <v>1000</v>
      </c>
      <c r="E36" s="4">
        <f>BaseInputs!E9</f>
        <v>5000</v>
      </c>
    </row>
    <row r="37" spans="1:5" x14ac:dyDescent="0.3">
      <c r="A37" t="s">
        <v>91</v>
      </c>
      <c r="B37"/>
      <c r="C37">
        <v>2</v>
      </c>
      <c r="D37" s="4">
        <f>BaseInputs!D10</f>
        <v>2000</v>
      </c>
      <c r="E37" s="4">
        <f>BaseInputs!E10</f>
        <v>4000</v>
      </c>
    </row>
    <row r="38" spans="1:5" x14ac:dyDescent="0.3">
      <c r="A38" t="s">
        <v>92</v>
      </c>
      <c r="B38"/>
      <c r="C38"/>
      <c r="D38" s="4">
        <f>BaseInputs!D11</f>
        <v>0</v>
      </c>
      <c r="E38" s="4">
        <f>BaseInputs!E11</f>
        <v>0</v>
      </c>
    </row>
    <row r="39" spans="1:5" x14ac:dyDescent="0.3">
      <c r="A39" s="1" t="s">
        <v>53</v>
      </c>
      <c r="B39" s="1"/>
      <c r="C39" s="1"/>
      <c r="D39" s="3"/>
      <c r="E39" s="3">
        <f>SUM(E31:E38)</f>
        <v>84000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BC15-F51C-495E-A49B-48F57571074F}">
  <dimension ref="A1:E12"/>
  <sheetViews>
    <sheetView workbookViewId="0">
      <selection activeCell="E17" sqref="E17"/>
    </sheetView>
  </sheetViews>
  <sheetFormatPr defaultRowHeight="14" x14ac:dyDescent="0.3"/>
  <cols>
    <col min="2" max="2" width="24.58203125" customWidth="1"/>
    <col min="3" max="3" width="17" customWidth="1"/>
    <col min="4" max="4" width="12.08203125" bestFit="1" customWidth="1"/>
    <col min="5" max="5" width="13.75" bestFit="1" customWidth="1"/>
  </cols>
  <sheetData>
    <row r="1" spans="1:5" s="1" customFormat="1" x14ac:dyDescent="0.3">
      <c r="C1" s="1" t="s">
        <v>82</v>
      </c>
      <c r="D1" s="1" t="s">
        <v>83</v>
      </c>
      <c r="E1" s="1" t="s">
        <v>53</v>
      </c>
    </row>
    <row r="3" spans="1:5" x14ac:dyDescent="0.3">
      <c r="A3" s="1" t="s">
        <v>84</v>
      </c>
    </row>
    <row r="4" spans="1:5" x14ac:dyDescent="0.3">
      <c r="A4" t="s">
        <v>105</v>
      </c>
      <c r="C4">
        <v>5</v>
      </c>
      <c r="D4" s="4">
        <v>700000</v>
      </c>
      <c r="E4" s="4">
        <f>C4*D4</f>
        <v>3500000</v>
      </c>
    </row>
    <row r="5" spans="1:5" x14ac:dyDescent="0.3">
      <c r="A5" t="s">
        <v>86</v>
      </c>
      <c r="D5" s="4"/>
      <c r="E5" s="4">
        <f>E4*-1</f>
        <v>-3500000</v>
      </c>
    </row>
    <row r="6" spans="1:5" x14ac:dyDescent="0.3">
      <c r="A6" t="s">
        <v>87</v>
      </c>
      <c r="C6">
        <v>5</v>
      </c>
      <c r="D6" s="4">
        <v>10000</v>
      </c>
      <c r="E6" s="4">
        <f t="shared" ref="E6:E10" si="0">C6*D6</f>
        <v>50000</v>
      </c>
    </row>
    <row r="7" spans="1:5" x14ac:dyDescent="0.3">
      <c r="A7" t="s">
        <v>88</v>
      </c>
      <c r="C7">
        <v>5</v>
      </c>
      <c r="D7" s="4">
        <v>5000</v>
      </c>
      <c r="E7" s="4">
        <f t="shared" si="0"/>
        <v>25000</v>
      </c>
    </row>
    <row r="8" spans="1:5" x14ac:dyDescent="0.3">
      <c r="A8" s="1" t="s">
        <v>89</v>
      </c>
      <c r="D8" s="4"/>
      <c r="E8" s="4"/>
    </row>
    <row r="9" spans="1:5" x14ac:dyDescent="0.3">
      <c r="A9" t="s">
        <v>90</v>
      </c>
      <c r="C9">
        <v>5</v>
      </c>
      <c r="D9" s="4">
        <v>1000</v>
      </c>
      <c r="E9" s="4">
        <f t="shared" si="0"/>
        <v>5000</v>
      </c>
    </row>
    <row r="10" spans="1:5" x14ac:dyDescent="0.3">
      <c r="A10" t="s">
        <v>91</v>
      </c>
      <c r="C10">
        <v>2</v>
      </c>
      <c r="D10" s="4">
        <f>4*500</f>
        <v>2000</v>
      </c>
      <c r="E10" s="4">
        <f t="shared" si="0"/>
        <v>4000</v>
      </c>
    </row>
    <row r="11" spans="1:5" x14ac:dyDescent="0.3">
      <c r="A11" t="s">
        <v>92</v>
      </c>
      <c r="D11" s="4"/>
      <c r="E11" s="4"/>
    </row>
    <row r="12" spans="1:5" s="1" customFormat="1" x14ac:dyDescent="0.3">
      <c r="A12" s="1" t="s">
        <v>53</v>
      </c>
      <c r="D12" s="3"/>
      <c r="E12" s="3">
        <f>SUM(E4:E11)</f>
        <v>84000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OutcomesLow</vt:lpstr>
      <vt:lpstr>OutcomesMid</vt:lpstr>
      <vt:lpstr>OutcomesHigh</vt:lpstr>
      <vt:lpstr>BaseInputs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Brendan Stevenson</dc:creator>
  <cp:keywords/>
  <dc:description/>
  <cp:lastModifiedBy>Brendan Stevenson</cp:lastModifiedBy>
  <cp:revision/>
  <dcterms:created xsi:type="dcterms:W3CDTF">2024-09-25T04:08:12Z</dcterms:created>
  <dcterms:modified xsi:type="dcterms:W3CDTF">2024-10-02T20:15:23Z</dcterms:modified>
  <cp:category/>
  <cp:contentStatus/>
</cp:coreProperties>
</file>